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E:\Escritorio\Consejo de Administración 2020\Ejercicio 2021-2022\Informe Austeridad\"/>
    </mc:Choice>
  </mc:AlternateContent>
  <xr:revisionPtr revIDLastSave="0" documentId="13_ncr:1_{30280A4D-85D9-4657-84B7-3A3A9F44543B}" xr6:coauthVersionLast="47" xr6:coauthVersionMax="47" xr10:uidLastSave="{00000000-0000-0000-0000-000000000000}"/>
  <bookViews>
    <workbookView xWindow="-120" yWindow="-120" windowWidth="29040" windowHeight="15840" xr2:uid="{00000000-000D-0000-FFFF-FFFF00000000}"/>
  </bookViews>
  <sheets>
    <sheet name="I.Clasificación económica" sheetId="1" r:id="rId1"/>
    <sheet name="II.Concepto de gasto" sheetId="2" r:id="rId2"/>
    <sheet name="III.RH_Plazas de estructura" sheetId="3" r:id="rId3"/>
    <sheet name="III.RH_Costo de estructura" sheetId="8" r:id="rId4"/>
    <sheet name="IV.Contrataciones" sheetId="4" r:id="rId5"/>
    <sheet name="V.Comisiones y viáticos" sheetId="5" r:id="rId6"/>
    <sheet name="VI.Indicadores" sheetId="9" r:id="rId7"/>
    <sheet name="Entes" sheetId="11" state="veryHidden" r:id="rId8"/>
    <sheet name="Deflactores" sheetId="12" state="veryHidden" r:id="rId9"/>
    <sheet name="Vacíos" sheetId="10" state="veryHidden" r:id="rId10"/>
  </sheets>
  <definedNames>
    <definedName name="_xlnm.Print_Area" localSheetId="0">'I.Clasificación económica'!$A$1:$N$20</definedName>
    <definedName name="_xlnm.Print_Area" localSheetId="1">'II.Concepto de gasto'!$A$1:$O$72</definedName>
    <definedName name="_xlnm.Print_Area" localSheetId="3">'III.RH_Costo de estructura'!$A$1:$N$19</definedName>
    <definedName name="_xlnm.Print_Area" localSheetId="4">IV.Contrataciones!$A$1:$Q$13</definedName>
    <definedName name="_xlnm.Print_Area" localSheetId="5">'V.Comisiones y viáticos'!$A$1:$K$18</definedName>
    <definedName name="_xlnm.Print_Area" localSheetId="6">VI.Indicadores!$A$1:$C$57</definedName>
    <definedName name="DEF22V18">1.22085309694766</definedName>
    <definedName name="DEF22V19">1.17250139294835</definedName>
    <definedName name="DEF22V20">1.12559477347546</definedName>
    <definedName name="DEF22V21">1.07032230578337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3" l="1"/>
  <c r="C10" i="3"/>
  <c r="C13" i="3"/>
  <c r="C6" i="3"/>
  <c r="C50" i="9" l="1"/>
  <c r="C43" i="9"/>
  <c r="D40" i="10"/>
  <c r="E40" i="10"/>
  <c r="F40" i="10"/>
  <c r="G40" i="10"/>
  <c r="H40" i="10"/>
  <c r="I40" i="10"/>
  <c r="C40" i="10"/>
  <c r="M20" i="2" l="1"/>
  <c r="N20" i="2"/>
  <c r="L20" i="2"/>
  <c r="K20" i="2"/>
  <c r="C37" i="9"/>
  <c r="D1" i="12"/>
  <c r="C30" i="9" s="1"/>
  <c r="B4" i="12"/>
  <c r="B3" i="12"/>
  <c r="B2" i="12"/>
  <c r="B1" i="12"/>
  <c r="C11" i="9" l="1"/>
  <c r="C24" i="9"/>
  <c r="C17" i="9"/>
  <c r="C7" i="8"/>
  <c r="A1" i="9" l="1"/>
  <c r="A1" i="5"/>
  <c r="A1" i="4"/>
  <c r="A1" i="8"/>
  <c r="A1" i="3"/>
  <c r="A1" i="2"/>
  <c r="C13" i="8"/>
  <c r="C6" i="8" s="1"/>
  <c r="D13" i="8"/>
  <c r="E13" i="8"/>
  <c r="F13" i="8"/>
  <c r="G13" i="8"/>
  <c r="C10" i="8"/>
  <c r="D10" i="8"/>
  <c r="E10" i="8"/>
  <c r="F10" i="8"/>
  <c r="G10" i="8"/>
  <c r="D7" i="8"/>
  <c r="D6" i="8" s="1"/>
  <c r="E7" i="8"/>
  <c r="F7" i="8"/>
  <c r="G7" i="8"/>
  <c r="D13" i="3"/>
  <c r="E13" i="3"/>
  <c r="F13" i="3"/>
  <c r="G13" i="3"/>
  <c r="D10" i="3"/>
  <c r="E10" i="3"/>
  <c r="F10" i="3"/>
  <c r="G10" i="3"/>
  <c r="D7" i="3"/>
  <c r="E7" i="3"/>
  <c r="F7" i="3"/>
  <c r="G7" i="3"/>
  <c r="K10" i="8" l="1"/>
  <c r="G6" i="8"/>
  <c r="F6" i="8"/>
  <c r="E6" i="8"/>
  <c r="D6" i="3"/>
  <c r="G6" i="3"/>
  <c r="F6" i="3"/>
  <c r="E6" i="3"/>
  <c r="M10" i="8"/>
  <c r="C57" i="9" l="1"/>
  <c r="K11" i="3"/>
  <c r="K12" i="3"/>
  <c r="L12" i="8"/>
  <c r="L11" i="8"/>
  <c r="K12" i="8"/>
  <c r="L12" i="3"/>
  <c r="H13" i="3" l="1"/>
  <c r="H10" i="3"/>
  <c r="H7" i="3"/>
  <c r="H6" i="3"/>
  <c r="I7" i="3"/>
  <c r="B106" i="10" l="1"/>
  <c r="C106" i="10"/>
  <c r="D106" i="10"/>
  <c r="E106" i="10"/>
  <c r="F106" i="10"/>
  <c r="G106" i="10"/>
  <c r="H106" i="10"/>
  <c r="B107" i="10"/>
  <c r="C107" i="10"/>
  <c r="D107" i="10"/>
  <c r="E107" i="10"/>
  <c r="F107" i="10"/>
  <c r="G107" i="10"/>
  <c r="H107" i="10"/>
  <c r="B108" i="10"/>
  <c r="C108" i="10"/>
  <c r="D108" i="10"/>
  <c r="E108" i="10"/>
  <c r="F108" i="10"/>
  <c r="G108" i="10"/>
  <c r="H108" i="10"/>
  <c r="B109" i="10"/>
  <c r="C109" i="10"/>
  <c r="D109" i="10"/>
  <c r="E109" i="10"/>
  <c r="F109" i="10"/>
  <c r="G109" i="10"/>
  <c r="H109" i="10"/>
  <c r="B110" i="10"/>
  <c r="C110" i="10"/>
  <c r="D110" i="10"/>
  <c r="J11" i="5" s="1"/>
  <c r="E110" i="10"/>
  <c r="F110" i="10"/>
  <c r="G110" i="10"/>
  <c r="H110" i="10"/>
  <c r="B111" i="10"/>
  <c r="C111" i="10"/>
  <c r="D111" i="10"/>
  <c r="J12" i="5" s="1"/>
  <c r="E111" i="10"/>
  <c r="F111" i="10"/>
  <c r="G111" i="10"/>
  <c r="H111" i="10"/>
  <c r="C105" i="10"/>
  <c r="D105" i="10"/>
  <c r="E105" i="10"/>
  <c r="F105" i="10"/>
  <c r="G105" i="10"/>
  <c r="H105" i="10"/>
  <c r="B105" i="10"/>
  <c r="I13" i="3"/>
  <c r="I10" i="3"/>
  <c r="I6" i="3"/>
  <c r="B97" i="10"/>
  <c r="D97" i="10"/>
  <c r="F97" i="10"/>
  <c r="H97" i="10"/>
  <c r="J97" i="10"/>
  <c r="K97" i="10"/>
  <c r="L97" i="10"/>
  <c r="M97" i="10"/>
  <c r="N97" i="10"/>
  <c r="B98" i="10"/>
  <c r="D98" i="10"/>
  <c r="F98" i="10"/>
  <c r="H98" i="10"/>
  <c r="J98" i="10"/>
  <c r="K98" i="10"/>
  <c r="L98" i="10"/>
  <c r="M98" i="10"/>
  <c r="N98" i="10"/>
  <c r="D96" i="10"/>
  <c r="F96" i="10"/>
  <c r="H96" i="10"/>
  <c r="J96" i="10"/>
  <c r="K96" i="10"/>
  <c r="L96" i="10"/>
  <c r="M96" i="10"/>
  <c r="N96" i="10"/>
  <c r="B96" i="10"/>
  <c r="M9" i="8"/>
  <c r="N15" i="8"/>
  <c r="N14" i="8"/>
  <c r="N12" i="8"/>
  <c r="N11" i="8"/>
  <c r="N9" i="8"/>
  <c r="N8" i="8"/>
  <c r="M15" i="8"/>
  <c r="M14" i="8"/>
  <c r="M12" i="8"/>
  <c r="M11" i="8"/>
  <c r="M8" i="8"/>
  <c r="L15" i="8"/>
  <c r="L14" i="8"/>
  <c r="L9" i="8"/>
  <c r="L8" i="8"/>
  <c r="K15" i="8"/>
  <c r="K14" i="8"/>
  <c r="K11" i="8"/>
  <c r="K9" i="8"/>
  <c r="K8" i="8"/>
  <c r="M13" i="8"/>
  <c r="H13" i="8"/>
  <c r="I13" i="8"/>
  <c r="H10" i="8"/>
  <c r="I10" i="8"/>
  <c r="H6" i="8"/>
  <c r="I6" i="8"/>
  <c r="K7" i="8"/>
  <c r="H7" i="8"/>
  <c r="I7" i="8"/>
  <c r="C29" i="10"/>
  <c r="D29" i="10"/>
  <c r="E29" i="10"/>
  <c r="F29" i="10"/>
  <c r="G29" i="10"/>
  <c r="H29" i="10"/>
  <c r="I29" i="10"/>
  <c r="C30" i="10"/>
  <c r="D30" i="10"/>
  <c r="E30" i="10"/>
  <c r="F30" i="10"/>
  <c r="G30" i="10"/>
  <c r="H30" i="10"/>
  <c r="I30" i="10"/>
  <c r="C31" i="10"/>
  <c r="D31" i="10"/>
  <c r="E31" i="10"/>
  <c r="F31" i="10"/>
  <c r="G31" i="10"/>
  <c r="H31" i="10"/>
  <c r="I31" i="10"/>
  <c r="C32" i="10"/>
  <c r="D32" i="10"/>
  <c r="E32" i="10"/>
  <c r="F32" i="10"/>
  <c r="G32" i="10"/>
  <c r="H32" i="10"/>
  <c r="I32" i="10"/>
  <c r="C33" i="10"/>
  <c r="D33" i="10"/>
  <c r="E33" i="10"/>
  <c r="F33" i="10"/>
  <c r="G33" i="10"/>
  <c r="H33" i="10"/>
  <c r="I33" i="10"/>
  <c r="C34" i="10"/>
  <c r="D34" i="10"/>
  <c r="E34" i="10"/>
  <c r="F34" i="10"/>
  <c r="G34" i="10"/>
  <c r="H34" i="10"/>
  <c r="I34" i="10"/>
  <c r="C35" i="10"/>
  <c r="D35" i="10"/>
  <c r="E35" i="10"/>
  <c r="F35" i="10"/>
  <c r="G35" i="10"/>
  <c r="H35" i="10"/>
  <c r="I35" i="10"/>
  <c r="C36" i="10"/>
  <c r="D36" i="10"/>
  <c r="E36" i="10"/>
  <c r="F36" i="10"/>
  <c r="G36" i="10"/>
  <c r="H36" i="10"/>
  <c r="I36" i="10"/>
  <c r="C37" i="10"/>
  <c r="D37" i="10"/>
  <c r="E37" i="10"/>
  <c r="F37" i="10"/>
  <c r="G37" i="10"/>
  <c r="H37" i="10"/>
  <c r="I37" i="10"/>
  <c r="C38" i="10"/>
  <c r="D38" i="10"/>
  <c r="E38" i="10"/>
  <c r="F38" i="10"/>
  <c r="G38" i="10"/>
  <c r="H38" i="10"/>
  <c r="I38" i="10"/>
  <c r="C39" i="10"/>
  <c r="D39" i="10"/>
  <c r="E39" i="10"/>
  <c r="F39" i="10"/>
  <c r="G39" i="10"/>
  <c r="H39" i="10"/>
  <c r="I39" i="10"/>
  <c r="C41" i="10"/>
  <c r="D41" i="10"/>
  <c r="E41" i="10"/>
  <c r="F41" i="10"/>
  <c r="G41" i="10"/>
  <c r="H41" i="10"/>
  <c r="I41" i="10"/>
  <c r="C42" i="10"/>
  <c r="D42" i="10"/>
  <c r="E42" i="10"/>
  <c r="F42" i="10"/>
  <c r="G42" i="10"/>
  <c r="H42" i="10"/>
  <c r="I42" i="10"/>
  <c r="C43" i="10"/>
  <c r="D43" i="10"/>
  <c r="E43" i="10"/>
  <c r="F43" i="10"/>
  <c r="G43" i="10"/>
  <c r="H43" i="10"/>
  <c r="I43" i="10"/>
  <c r="C44" i="10"/>
  <c r="D44" i="10"/>
  <c r="E44" i="10"/>
  <c r="F44" i="10"/>
  <c r="G44" i="10"/>
  <c r="H44" i="10"/>
  <c r="I44" i="10"/>
  <c r="C45" i="10"/>
  <c r="D45" i="10"/>
  <c r="E45" i="10"/>
  <c r="F45" i="10"/>
  <c r="G45" i="10"/>
  <c r="H45" i="10"/>
  <c r="I45" i="10"/>
  <c r="C46" i="10"/>
  <c r="D46" i="10"/>
  <c r="E46" i="10"/>
  <c r="F46" i="10"/>
  <c r="G46" i="10"/>
  <c r="H46" i="10"/>
  <c r="I46" i="10"/>
  <c r="C47" i="10"/>
  <c r="D47" i="10"/>
  <c r="E47" i="10"/>
  <c r="F47" i="10"/>
  <c r="G47" i="10"/>
  <c r="H47" i="10"/>
  <c r="I47" i="10"/>
  <c r="C48" i="10"/>
  <c r="D48" i="10"/>
  <c r="E48" i="10"/>
  <c r="F48" i="10"/>
  <c r="G48" i="10"/>
  <c r="H48" i="10"/>
  <c r="I48" i="10"/>
  <c r="C49" i="10"/>
  <c r="D49" i="10"/>
  <c r="E49" i="10"/>
  <c r="F49" i="10"/>
  <c r="G49" i="10"/>
  <c r="H49" i="10"/>
  <c r="I49" i="10"/>
  <c r="C50" i="10"/>
  <c r="D50" i="10"/>
  <c r="E50" i="10"/>
  <c r="F50" i="10"/>
  <c r="G50" i="10"/>
  <c r="H50" i="10"/>
  <c r="I50" i="10"/>
  <c r="C51" i="10"/>
  <c r="D51" i="10"/>
  <c r="E51" i="10"/>
  <c r="F51" i="10"/>
  <c r="G51" i="10"/>
  <c r="H51" i="10"/>
  <c r="I51" i="10"/>
  <c r="C52" i="10"/>
  <c r="D52" i="10"/>
  <c r="E52" i="10"/>
  <c r="F52" i="10"/>
  <c r="G52" i="10"/>
  <c r="H52" i="10"/>
  <c r="I52" i="10"/>
  <c r="C53" i="10"/>
  <c r="D53" i="10"/>
  <c r="E53" i="10"/>
  <c r="F53" i="10"/>
  <c r="G53" i="10"/>
  <c r="H53" i="10"/>
  <c r="I53" i="10"/>
  <c r="C54" i="10"/>
  <c r="D54" i="10"/>
  <c r="E54" i="10"/>
  <c r="F54" i="10"/>
  <c r="G54" i="10"/>
  <c r="H54" i="10"/>
  <c r="I54" i="10"/>
  <c r="C55" i="10"/>
  <c r="D55" i="10"/>
  <c r="E55" i="10"/>
  <c r="F55" i="10"/>
  <c r="G55" i="10"/>
  <c r="H55" i="10"/>
  <c r="I55" i="10"/>
  <c r="C56" i="10"/>
  <c r="D56" i="10"/>
  <c r="E56" i="10"/>
  <c r="F56" i="10"/>
  <c r="G56" i="10"/>
  <c r="H56" i="10"/>
  <c r="I56" i="10"/>
  <c r="C57" i="10"/>
  <c r="D57" i="10"/>
  <c r="E57" i="10"/>
  <c r="F57" i="10"/>
  <c r="G57" i="10"/>
  <c r="H57" i="10"/>
  <c r="I57" i="10"/>
  <c r="C58" i="10"/>
  <c r="D58" i="10"/>
  <c r="E58" i="10"/>
  <c r="F58" i="10"/>
  <c r="G58" i="10"/>
  <c r="H58" i="10"/>
  <c r="I58" i="10"/>
  <c r="C59" i="10"/>
  <c r="D59" i="10"/>
  <c r="E59" i="10"/>
  <c r="F59" i="10"/>
  <c r="G59" i="10"/>
  <c r="H59" i="10"/>
  <c r="I59" i="10"/>
  <c r="C60" i="10"/>
  <c r="D60" i="10"/>
  <c r="E60" i="10"/>
  <c r="F60" i="10"/>
  <c r="G60" i="10"/>
  <c r="H60" i="10"/>
  <c r="I60" i="10"/>
  <c r="C61" i="10"/>
  <c r="D61" i="10"/>
  <c r="E61" i="10"/>
  <c r="F61" i="10"/>
  <c r="G61" i="10"/>
  <c r="H61" i="10"/>
  <c r="I61" i="10"/>
  <c r="C62" i="10"/>
  <c r="D62" i="10"/>
  <c r="E62" i="10"/>
  <c r="F62" i="10"/>
  <c r="G62" i="10"/>
  <c r="H62" i="10"/>
  <c r="I62" i="10"/>
  <c r="C63" i="10"/>
  <c r="D63" i="10"/>
  <c r="E63" i="10"/>
  <c r="F63" i="10"/>
  <c r="G63" i="10"/>
  <c r="H63" i="10"/>
  <c r="I63" i="10"/>
  <c r="C64" i="10"/>
  <c r="D64" i="10"/>
  <c r="E64" i="10"/>
  <c r="F64" i="10"/>
  <c r="G64" i="10"/>
  <c r="H64" i="10"/>
  <c r="I64" i="10"/>
  <c r="C65" i="10"/>
  <c r="D65" i="10"/>
  <c r="E65" i="10"/>
  <c r="F65" i="10"/>
  <c r="G65" i="10"/>
  <c r="H65" i="10"/>
  <c r="I65" i="10"/>
  <c r="C66" i="10"/>
  <c r="D66" i="10"/>
  <c r="E66" i="10"/>
  <c r="F66" i="10"/>
  <c r="G66" i="10"/>
  <c r="H66" i="10"/>
  <c r="I66" i="10"/>
  <c r="C67" i="10"/>
  <c r="D67" i="10"/>
  <c r="E67" i="10"/>
  <c r="F67" i="10"/>
  <c r="G67" i="10"/>
  <c r="H67" i="10"/>
  <c r="I67" i="10"/>
  <c r="C68" i="10"/>
  <c r="D68" i="10"/>
  <c r="E68" i="10"/>
  <c r="F68" i="10"/>
  <c r="G68" i="10"/>
  <c r="H68" i="10"/>
  <c r="I68" i="10"/>
  <c r="C69" i="10"/>
  <c r="D69" i="10"/>
  <c r="E69" i="10"/>
  <c r="F69" i="10"/>
  <c r="G69" i="10"/>
  <c r="H69" i="10"/>
  <c r="I69" i="10"/>
  <c r="C70" i="10"/>
  <c r="D70" i="10"/>
  <c r="E70" i="10"/>
  <c r="F70" i="10"/>
  <c r="G70" i="10"/>
  <c r="H70" i="10"/>
  <c r="I70" i="10"/>
  <c r="C71" i="10"/>
  <c r="D71" i="10"/>
  <c r="E71" i="10"/>
  <c r="F71" i="10"/>
  <c r="G71" i="10"/>
  <c r="H71" i="10"/>
  <c r="I71" i="10"/>
  <c r="C72" i="10"/>
  <c r="D72" i="10"/>
  <c r="E72" i="10"/>
  <c r="F72" i="10"/>
  <c r="G72" i="10"/>
  <c r="H72" i="10"/>
  <c r="I72" i="10"/>
  <c r="C73" i="10"/>
  <c r="D73" i="10"/>
  <c r="E73" i="10"/>
  <c r="F73" i="10"/>
  <c r="G73" i="10"/>
  <c r="H73" i="10"/>
  <c r="I73" i="10"/>
  <c r="C74" i="10"/>
  <c r="D74" i="10"/>
  <c r="E74" i="10"/>
  <c r="F74" i="10"/>
  <c r="G74" i="10"/>
  <c r="H74" i="10"/>
  <c r="I74" i="10"/>
  <c r="C75" i="10"/>
  <c r="D75" i="10"/>
  <c r="E75" i="10"/>
  <c r="F75" i="10"/>
  <c r="G75" i="10"/>
  <c r="H75" i="10"/>
  <c r="I75" i="10"/>
  <c r="C76" i="10"/>
  <c r="D76" i="10"/>
  <c r="E76" i="10"/>
  <c r="F76" i="10"/>
  <c r="G76" i="10"/>
  <c r="H76" i="10"/>
  <c r="I76" i="10"/>
  <c r="C77" i="10"/>
  <c r="D77" i="10"/>
  <c r="E77" i="10"/>
  <c r="F77" i="10"/>
  <c r="G77" i="10"/>
  <c r="H77" i="10"/>
  <c r="I77" i="10"/>
  <c r="C78" i="10"/>
  <c r="D78" i="10"/>
  <c r="E78" i="10"/>
  <c r="F78" i="10"/>
  <c r="G78" i="10"/>
  <c r="H78" i="10"/>
  <c r="I78" i="10"/>
  <c r="C79" i="10"/>
  <c r="D79" i="10"/>
  <c r="E79" i="10"/>
  <c r="F79" i="10"/>
  <c r="G79" i="10"/>
  <c r="H79" i="10"/>
  <c r="I79" i="10"/>
  <c r="C80" i="10"/>
  <c r="D80" i="10"/>
  <c r="E80" i="10"/>
  <c r="F80" i="10"/>
  <c r="G80" i="10"/>
  <c r="H80" i="10"/>
  <c r="I80" i="10"/>
  <c r="C81" i="10"/>
  <c r="D81" i="10"/>
  <c r="E81" i="10"/>
  <c r="F81" i="10"/>
  <c r="G81" i="10"/>
  <c r="H81" i="10"/>
  <c r="I81" i="10"/>
  <c r="C82" i="10"/>
  <c r="D82" i="10"/>
  <c r="E82" i="10"/>
  <c r="F82" i="10"/>
  <c r="G82" i="10"/>
  <c r="H82" i="10"/>
  <c r="I82" i="10"/>
  <c r="C83" i="10"/>
  <c r="D83" i="10"/>
  <c r="E83" i="10"/>
  <c r="F83" i="10"/>
  <c r="G83" i="10"/>
  <c r="H83" i="10"/>
  <c r="I83" i="10"/>
  <c r="C84" i="10"/>
  <c r="D84" i="10"/>
  <c r="E84" i="10"/>
  <c r="F84" i="10"/>
  <c r="G84" i="10"/>
  <c r="H84" i="10"/>
  <c r="I84" i="10"/>
  <c r="C85" i="10"/>
  <c r="D85" i="10"/>
  <c r="E85" i="10"/>
  <c r="F85" i="10"/>
  <c r="G85" i="10"/>
  <c r="H85" i="10"/>
  <c r="I85" i="10"/>
  <c r="C86" i="10"/>
  <c r="D86" i="10"/>
  <c r="E86" i="10"/>
  <c r="F86" i="10"/>
  <c r="G86" i="10"/>
  <c r="H86" i="10"/>
  <c r="I86" i="10"/>
  <c r="C87" i="10"/>
  <c r="D87" i="10"/>
  <c r="E87" i="10"/>
  <c r="F87" i="10"/>
  <c r="G87" i="10"/>
  <c r="H87" i="10"/>
  <c r="I87" i="10"/>
  <c r="D28" i="10"/>
  <c r="E28" i="10"/>
  <c r="F28" i="10"/>
  <c r="G28" i="10"/>
  <c r="H28" i="10"/>
  <c r="I28" i="10"/>
  <c r="C28" i="10"/>
  <c r="C14" i="10"/>
  <c r="D14" i="10"/>
  <c r="E14" i="10"/>
  <c r="F14" i="10"/>
  <c r="G14" i="10"/>
  <c r="H14" i="10"/>
  <c r="I14" i="10"/>
  <c r="C15" i="10"/>
  <c r="D15" i="10"/>
  <c r="E15" i="10"/>
  <c r="F15" i="10"/>
  <c r="G15" i="10"/>
  <c r="H15" i="10"/>
  <c r="I15" i="10"/>
  <c r="I13" i="10"/>
  <c r="H13" i="10"/>
  <c r="G13" i="10"/>
  <c r="F13" i="10"/>
  <c r="E13" i="10"/>
  <c r="D13" i="10"/>
  <c r="C13" i="10"/>
  <c r="C9" i="10"/>
  <c r="D9" i="10"/>
  <c r="E9" i="10"/>
  <c r="F9" i="10"/>
  <c r="G9" i="10"/>
  <c r="H9" i="10"/>
  <c r="I9" i="10"/>
  <c r="C10" i="10"/>
  <c r="D10" i="10"/>
  <c r="E10" i="10"/>
  <c r="F10" i="10"/>
  <c r="G10" i="10"/>
  <c r="H10" i="10"/>
  <c r="I10" i="10"/>
  <c r="C11" i="10"/>
  <c r="D11" i="10"/>
  <c r="E11" i="10"/>
  <c r="F11" i="10"/>
  <c r="G11" i="10"/>
  <c r="H11" i="10"/>
  <c r="I11" i="10"/>
  <c r="D8" i="10"/>
  <c r="E8" i="10"/>
  <c r="F8" i="10"/>
  <c r="G8" i="10"/>
  <c r="H8" i="10"/>
  <c r="I8" i="10"/>
  <c r="C8" i="10"/>
  <c r="P98" i="10" l="1"/>
  <c r="K31" i="2"/>
  <c r="J6" i="5"/>
  <c r="J8" i="5"/>
  <c r="J10" i="5"/>
  <c r="K8" i="5" s="1"/>
  <c r="J7" i="5"/>
  <c r="J9" i="5"/>
  <c r="P97" i="10"/>
  <c r="M59" i="2"/>
  <c r="K43" i="2"/>
  <c r="M11" i="2"/>
  <c r="P6" i="4"/>
  <c r="P96" i="10"/>
  <c r="M95" i="10"/>
  <c r="M5" i="4" s="1"/>
  <c r="P7" i="4"/>
  <c r="N29" i="2"/>
  <c r="M23" i="2"/>
  <c r="L60" i="2"/>
  <c r="I12" i="10"/>
  <c r="I13" i="1" s="1"/>
  <c r="I7" i="10"/>
  <c r="I8" i="1" s="1"/>
  <c r="K9" i="1"/>
  <c r="P8" i="4"/>
  <c r="N95" i="10"/>
  <c r="N5" i="4" s="1"/>
  <c r="L7" i="8"/>
  <c r="L13" i="8"/>
  <c r="I27" i="10"/>
  <c r="I7" i="2" s="1"/>
  <c r="H27" i="10"/>
  <c r="H7" i="2" s="1"/>
  <c r="N67" i="2"/>
  <c r="N65" i="2"/>
  <c r="N17" i="2"/>
  <c r="M44" i="2"/>
  <c r="K19" i="2"/>
  <c r="N11" i="1"/>
  <c r="L12" i="1"/>
  <c r="L51" i="2"/>
  <c r="L15" i="2"/>
  <c r="M66" i="2"/>
  <c r="M40" i="2"/>
  <c r="K57" i="2"/>
  <c r="L33" i="2"/>
  <c r="K21" i="2"/>
  <c r="L38" i="2"/>
  <c r="H12" i="10"/>
  <c r="H13" i="1" s="1"/>
  <c r="I6" i="10"/>
  <c r="I7" i="1" s="1"/>
  <c r="H7" i="10"/>
  <c r="H8" i="1" s="1"/>
  <c r="J95" i="10"/>
  <c r="J5" i="4" s="1"/>
  <c r="L95" i="10"/>
  <c r="L5" i="4" s="1"/>
  <c r="K95" i="10"/>
  <c r="K5" i="4" s="1"/>
  <c r="H95" i="10"/>
  <c r="H5" i="4" s="1"/>
  <c r="D95" i="10"/>
  <c r="D5" i="4" s="1"/>
  <c r="N10" i="8"/>
  <c r="L10" i="8"/>
  <c r="N13" i="8"/>
  <c r="L6" i="8"/>
  <c r="N7" i="8"/>
  <c r="M7" i="8"/>
  <c r="K36" i="2"/>
  <c r="K53" i="2"/>
  <c r="N46" i="2"/>
  <c r="K48" i="2"/>
  <c r="K24" i="2"/>
  <c r="K12" i="2"/>
  <c r="K41" i="2"/>
  <c r="K39" i="2"/>
  <c r="M61" i="2"/>
  <c r="M25" i="2"/>
  <c r="M30" i="2"/>
  <c r="K46" i="2"/>
  <c r="N36" i="2"/>
  <c r="N41" i="2"/>
  <c r="M51" i="2"/>
  <c r="K51" i="2"/>
  <c r="K15" i="2"/>
  <c r="N13" i="2"/>
  <c r="N59" i="2"/>
  <c r="L54" i="2"/>
  <c r="L30" i="2"/>
  <c r="K30" i="2"/>
  <c r="L23" i="2"/>
  <c r="K18" i="2"/>
  <c r="N62" i="2"/>
  <c r="L52" i="2"/>
  <c r="M45" i="2"/>
  <c r="L40" i="2"/>
  <c r="K35" i="2"/>
  <c r="L28" i="2"/>
  <c r="N26" i="2"/>
  <c r="K23" i="2"/>
  <c r="L16" i="2"/>
  <c r="N14" i="2"/>
  <c r="K11" i="2"/>
  <c r="M62" i="2"/>
  <c r="L57" i="2"/>
  <c r="M50" i="2"/>
  <c r="L45" i="2"/>
  <c r="K40" i="2"/>
  <c r="M38" i="2"/>
  <c r="K28" i="2"/>
  <c r="M26" i="2"/>
  <c r="L21" i="2"/>
  <c r="M14" i="2"/>
  <c r="N47" i="2"/>
  <c r="N23" i="2"/>
  <c r="K61" i="2"/>
  <c r="K13" i="2"/>
  <c r="N57" i="2"/>
  <c r="L47" i="2"/>
  <c r="L35" i="2"/>
  <c r="M57" i="2"/>
  <c r="N50" i="2"/>
  <c r="L62" i="2"/>
  <c r="L26" i="2"/>
  <c r="L14" i="2"/>
  <c r="K38" i="2"/>
  <c r="K14" i="2"/>
  <c r="K56" i="2"/>
  <c r="M54" i="2"/>
  <c r="N35" i="2"/>
  <c r="M18" i="2"/>
  <c r="N11" i="2"/>
  <c r="K25" i="2"/>
  <c r="L18" i="2"/>
  <c r="K66" i="2"/>
  <c r="L59" i="2"/>
  <c r="N45" i="2"/>
  <c r="K42" i="2"/>
  <c r="N33" i="2"/>
  <c r="M28" i="2"/>
  <c r="N21" i="2"/>
  <c r="N38" i="2"/>
  <c r="M33" i="2"/>
  <c r="L50" i="2"/>
  <c r="K45" i="2"/>
  <c r="K33" i="2"/>
  <c r="K62" i="2"/>
  <c r="K50" i="2"/>
  <c r="M55" i="2"/>
  <c r="L42" i="2"/>
  <c r="L11" i="2"/>
  <c r="K9" i="2"/>
  <c r="K32" i="2"/>
  <c r="K26" i="2"/>
  <c r="K58" i="2"/>
  <c r="K22" i="2"/>
  <c r="K63" i="2"/>
  <c r="K27" i="2"/>
  <c r="K34" i="2"/>
  <c r="K10" i="2"/>
  <c r="K49" i="2"/>
  <c r="K37" i="2"/>
  <c r="K54" i="2"/>
  <c r="K59" i="2"/>
  <c r="K47" i="2"/>
  <c r="K64" i="2"/>
  <c r="K52" i="2"/>
  <c r="K16" i="2"/>
  <c r="N9" i="2"/>
  <c r="L9" i="2"/>
  <c r="M9" i="2"/>
  <c r="M8" i="2"/>
  <c r="N10" i="1"/>
  <c r="L16" i="1"/>
  <c r="L14" i="1"/>
  <c r="K13" i="8"/>
  <c r="F95" i="10"/>
  <c r="B95" i="10"/>
  <c r="N19" i="2"/>
  <c r="N55" i="2"/>
  <c r="N24" i="2"/>
  <c r="N48" i="2"/>
  <c r="M43" i="2"/>
  <c r="M60" i="2"/>
  <c r="L43" i="2"/>
  <c r="L31" i="2"/>
  <c r="L19" i="2"/>
  <c r="L36" i="2"/>
  <c r="N22" i="2"/>
  <c r="N10" i="2"/>
  <c r="N60" i="2"/>
  <c r="K29" i="2"/>
  <c r="N39" i="2"/>
  <c r="L29" i="2"/>
  <c r="N15" i="2"/>
  <c r="L39" i="2"/>
  <c r="L58" i="2"/>
  <c r="N44" i="2"/>
  <c r="M27" i="2"/>
  <c r="L65" i="2"/>
  <c r="K17" i="2"/>
  <c r="N61" i="2"/>
  <c r="N49" i="2"/>
  <c r="N37" i="2"/>
  <c r="M32" i="2"/>
  <c r="N25" i="2"/>
  <c r="K8" i="2"/>
  <c r="K65" i="2"/>
  <c r="N43" i="2"/>
  <c r="L27" i="2"/>
  <c r="N16" i="2"/>
  <c r="N66" i="2"/>
  <c r="L56" i="2"/>
  <c r="N54" i="2"/>
  <c r="M49" i="2"/>
  <c r="L44" i="2"/>
  <c r="L32" i="2"/>
  <c r="N30" i="2"/>
  <c r="N18" i="2"/>
  <c r="M13" i="2"/>
  <c r="L8" i="2"/>
  <c r="L64" i="2"/>
  <c r="N53" i="2"/>
  <c r="M47" i="2"/>
  <c r="M21" i="2"/>
  <c r="M16" i="2"/>
  <c r="M67" i="2"/>
  <c r="M36" i="2"/>
  <c r="M24" i="2"/>
  <c r="M12" i="2"/>
  <c r="L55" i="2"/>
  <c r="L48" i="2"/>
  <c r="L24" i="2"/>
  <c r="K55" i="2"/>
  <c r="N63" i="2"/>
  <c r="L53" i="2"/>
  <c r="M46" i="2"/>
  <c r="M34" i="2"/>
  <c r="N27" i="2"/>
  <c r="L17" i="2"/>
  <c r="N12" i="2"/>
  <c r="N56" i="2"/>
  <c r="L46" i="2"/>
  <c r="M39" i="2"/>
  <c r="N32" i="2"/>
  <c r="L22" i="2"/>
  <c r="L10" i="2"/>
  <c r="K60" i="2"/>
  <c r="K44" i="2"/>
  <c r="L63" i="2"/>
  <c r="L49" i="2"/>
  <c r="L25" i="2"/>
  <c r="L13" i="2"/>
  <c r="N42" i="2"/>
  <c r="L66" i="2"/>
  <c r="N64" i="2"/>
  <c r="N52" i="2"/>
  <c r="N40" i="2"/>
  <c r="M35" i="2"/>
  <c r="N28" i="2"/>
  <c r="N8" i="2"/>
  <c r="M63" i="2"/>
  <c r="M58" i="2"/>
  <c r="M52" i="2"/>
  <c r="M42" i="2"/>
  <c r="M37" i="2"/>
  <c r="M15" i="2"/>
  <c r="N31" i="2"/>
  <c r="L67" i="2"/>
  <c r="M31" i="2"/>
  <c r="M19" i="2"/>
  <c r="K67" i="2"/>
  <c r="M48" i="2"/>
  <c r="M65" i="2"/>
  <c r="M53" i="2"/>
  <c r="M41" i="2"/>
  <c r="M29" i="2"/>
  <c r="M17" i="2"/>
  <c r="L12" i="2"/>
  <c r="N34" i="2"/>
  <c r="N51" i="2"/>
  <c r="L41" i="2"/>
  <c r="M22" i="2"/>
  <c r="M10" i="2"/>
  <c r="L34" i="2"/>
  <c r="M56" i="2"/>
  <c r="L61" i="2"/>
  <c r="L37" i="2"/>
  <c r="N58" i="2"/>
  <c r="M64" i="2"/>
  <c r="N9" i="1"/>
  <c r="E27" i="10"/>
  <c r="E7" i="2" s="1"/>
  <c r="D27" i="10"/>
  <c r="D7" i="2" s="1"/>
  <c r="F27" i="10"/>
  <c r="F7" i="2" s="1"/>
  <c r="G27" i="10"/>
  <c r="G7" i="2" s="1"/>
  <c r="C27" i="10"/>
  <c r="C7" i="2" s="1"/>
  <c r="K14" i="1"/>
  <c r="H6" i="10"/>
  <c r="H7" i="1" s="1"/>
  <c r="M14" i="1"/>
  <c r="M16" i="1"/>
  <c r="K16" i="1"/>
  <c r="N16" i="1"/>
  <c r="N14" i="1"/>
  <c r="N12" i="1"/>
  <c r="M12" i="1"/>
  <c r="K12" i="1"/>
  <c r="L11" i="1"/>
  <c r="M11" i="1"/>
  <c r="K11" i="1"/>
  <c r="M10" i="1"/>
  <c r="L10" i="1"/>
  <c r="K10" i="1"/>
  <c r="L9" i="1"/>
  <c r="M9" i="1"/>
  <c r="K15" i="1"/>
  <c r="N15" i="1"/>
  <c r="M15" i="1"/>
  <c r="L15" i="1"/>
  <c r="E12" i="10"/>
  <c r="E13" i="1" s="1"/>
  <c r="F6" i="10"/>
  <c r="F12" i="10"/>
  <c r="F13" i="1" s="1"/>
  <c r="D12" i="10"/>
  <c r="D13" i="1" s="1"/>
  <c r="D6" i="10"/>
  <c r="D7" i="10"/>
  <c r="D8" i="1" s="1"/>
  <c r="C6" i="10"/>
  <c r="G12" i="10"/>
  <c r="G13" i="1" s="1"/>
  <c r="C12" i="10"/>
  <c r="C13" i="1" s="1"/>
  <c r="C7" i="10"/>
  <c r="E6" i="10"/>
  <c r="F7" i="10"/>
  <c r="F8" i="1" s="1"/>
  <c r="E7" i="10"/>
  <c r="E8" i="1" s="1"/>
  <c r="G7" i="10"/>
  <c r="G8" i="1" s="1"/>
  <c r="G6" i="10"/>
  <c r="G7" i="4" l="1"/>
  <c r="G8" i="4"/>
  <c r="C8" i="1"/>
  <c r="C7" i="1" s="1"/>
  <c r="E7" i="1"/>
  <c r="D7" i="1"/>
  <c r="B5" i="4"/>
  <c r="C7" i="4" s="1"/>
  <c r="F5" i="4"/>
  <c r="G6" i="4" s="1"/>
  <c r="G7" i="1"/>
  <c r="F7" i="1"/>
  <c r="P95" i="10"/>
  <c r="K7" i="5"/>
  <c r="K6" i="8"/>
  <c r="K7" i="2"/>
  <c r="K8" i="1"/>
  <c r="K6" i="5"/>
  <c r="K9" i="5"/>
  <c r="M6" i="8"/>
  <c r="N6" i="8"/>
  <c r="M7" i="2"/>
  <c r="L7" i="2"/>
  <c r="N7" i="2"/>
  <c r="M8" i="1"/>
  <c r="L8" i="1"/>
  <c r="M13" i="1"/>
  <c r="L13" i="1"/>
  <c r="N13" i="1"/>
  <c r="K13" i="1"/>
  <c r="C6" i="4" l="1"/>
  <c r="C8" i="4"/>
  <c r="Q8" i="4" s="1"/>
  <c r="Q6" i="4"/>
  <c r="Q7" i="4"/>
  <c r="N8" i="1"/>
  <c r="N7" i="1"/>
  <c r="M7" i="1"/>
  <c r="L7" i="1"/>
  <c r="K7" i="1"/>
  <c r="C5" i="4" l="1"/>
  <c r="N15" i="3" l="1"/>
  <c r="M15" i="3"/>
  <c r="L15" i="3"/>
  <c r="K15" i="3"/>
  <c r="N14" i="3"/>
  <c r="M14" i="3"/>
  <c r="L14" i="3"/>
  <c r="K14" i="3"/>
  <c r="N12" i="3"/>
  <c r="M12" i="3"/>
  <c r="N11" i="3"/>
  <c r="M11" i="3"/>
  <c r="L11" i="3"/>
  <c r="N9" i="3"/>
  <c r="M9" i="3"/>
  <c r="L9" i="3"/>
  <c r="K9" i="3"/>
  <c r="N8" i="3"/>
  <c r="M8" i="3"/>
  <c r="L8" i="3"/>
  <c r="K8" i="3"/>
  <c r="G5" i="4" l="1"/>
  <c r="Q5" i="4" s="1"/>
  <c r="P5" i="4"/>
  <c r="K10" i="3"/>
  <c r="K13" i="3"/>
  <c r="M13" i="3"/>
  <c r="M10" i="3"/>
  <c r="N10" i="3"/>
  <c r="L10" i="3"/>
  <c r="N13" i="3"/>
  <c r="L13" i="3"/>
  <c r="N7" i="3"/>
  <c r="M7" i="3"/>
  <c r="L7" i="3"/>
  <c r="K7" i="3"/>
  <c r="N6" i="3" l="1"/>
  <c r="M6" i="3"/>
  <c r="L6" i="3"/>
  <c r="K6" i="3"/>
</calcChain>
</file>

<file path=xl/sharedStrings.xml><?xml version="1.0" encoding="utf-8"?>
<sst xmlns="http://schemas.openxmlformats.org/spreadsheetml/2006/main" count="733" uniqueCount="532">
  <si>
    <t>Clasificación Económica</t>
  </si>
  <si>
    <t>Concepto</t>
  </si>
  <si>
    <t xml:space="preserve">Presupuesto Ejercido </t>
  </si>
  <si>
    <t>(millones de pesos)</t>
  </si>
  <si>
    <t>Administración vigente*</t>
  </si>
  <si>
    <t>Vs años anteriores de la administración vigente*</t>
  </si>
  <si>
    <t>Total</t>
  </si>
  <si>
    <t>Gasto Corriente</t>
  </si>
  <si>
    <t>Servicios Personales</t>
  </si>
  <si>
    <t>Gastos de Operación</t>
  </si>
  <si>
    <t>Subsidios</t>
  </si>
  <si>
    <t>Gasto de Inversión</t>
  </si>
  <si>
    <t>Inversión Física</t>
  </si>
  <si>
    <t>Último año administración previa</t>
  </si>
  <si>
    <t>2018</t>
  </si>
  <si>
    <t>2019</t>
  </si>
  <si>
    <t>2020</t>
  </si>
  <si>
    <t>2021</t>
  </si>
  <si>
    <t>2022</t>
  </si>
  <si>
    <t>2022 vs 2018</t>
  </si>
  <si>
    <t>2022 vs 2019</t>
  </si>
  <si>
    <t>2022 vs 2020</t>
  </si>
  <si>
    <t>2022 vs 2021</t>
  </si>
  <si>
    <t>* Los valores absolutos y las variaciones se reportarán conforme dichos años transcurran durante la administración.</t>
  </si>
  <si>
    <t>2023</t>
  </si>
  <si>
    <t>2024</t>
  </si>
  <si>
    <t>Concepto de Gasto</t>
  </si>
  <si>
    <t>Partida Específica de Gasto</t>
  </si>
  <si>
    <t>Presupuesto Ejercido</t>
  </si>
  <si>
    <t>14403 - Cuotas para el seguro de gastos médicos del personal civil</t>
  </si>
  <si>
    <t>14404 - Cuotas para el seguro de separación individualizado</t>
  </si>
  <si>
    <t>21101 - Materiales y útiles de oficina</t>
  </si>
  <si>
    <t>21201 - Materiales y útiles de impresión y reproducción</t>
  </si>
  <si>
    <t>21401 - Materiales y útiles consumibles para el procesamiento en equipos y bienes informáticos</t>
  </si>
  <si>
    <t>21501 - Material de apoyo informativo</t>
  </si>
  <si>
    <t>22102 - Productos alimenticios para personas derivado de la prestación de servicios públicos en unidades de salud, educativas, de readaptación social y otras</t>
  </si>
  <si>
    <t>22103 - Productos alimenticios para el personal que realiza labores en campo o de supervisión</t>
  </si>
  <si>
    <t>22104 - Productos alimenticios para el personal en las instalaciones de las dependencias y entidades</t>
  </si>
  <si>
    <t>22106 - Productos alimenticios para el personal derivado de actividades extraordinarias</t>
  </si>
  <si>
    <t>26102 - Combustibles, lubricantes y aditivos para vehículos terrestres, aéreos, marítimos, lacustres y fluviales destinados a servicios públicos y la operación de programas públicos</t>
  </si>
  <si>
    <t>26103 - Combustibles, lubricantes y aditivos para vehículos terrestres, aéreos, marítimos, lacustres y fluviales destinados a servicios administrativos</t>
  </si>
  <si>
    <t>26104 - Combustibles, lubricantes y aditivos para vehículos terrestres, aéreos, marítimos, lacustres y fluviales asignados a servidores públicos</t>
  </si>
  <si>
    <t>26105 - Combustibles, lubricantes y aditivos para maquinaria, equipo de producción y servicios administrativos</t>
  </si>
  <si>
    <t>31201 Servicios de gas</t>
  </si>
  <si>
    <t>31301 Servicios de agua</t>
  </si>
  <si>
    <t>31401 - Servicio telefónico convencional</t>
  </si>
  <si>
    <t>31501 - Servicio de telefonía celular</t>
  </si>
  <si>
    <t>31601 Servicio de radiolocalización</t>
  </si>
  <si>
    <t>31602 Servicios de telecomunicaciones</t>
  </si>
  <si>
    <t>31603 Servicios de internet</t>
  </si>
  <si>
    <t>31701 Servicio de conducción de señales analógicas y digitales</t>
  </si>
  <si>
    <t>31801 Servicio postal</t>
  </si>
  <si>
    <t>31802 Servicio telegráfico</t>
  </si>
  <si>
    <t>31901 Servicios integrales de telecomunicación</t>
  </si>
  <si>
    <t>31902 Contratación de otros servicios</t>
  </si>
  <si>
    <t>31904 Servicios integrales de infraestructura de cómputo</t>
  </si>
  <si>
    <t>32101 - Arrendamiento de terrenos</t>
  </si>
  <si>
    <t>32201 - Arrendamiento de edificios y locales</t>
  </si>
  <si>
    <t>32301 - Arrendamiento de equipo y bienes informáticos</t>
  </si>
  <si>
    <t>32302 - Arrendamiento de mobiliario</t>
  </si>
  <si>
    <t>32303 - Arrendamiento de equipo de telecomunicaciones</t>
  </si>
  <si>
    <t>32502 - Arrendamiento de vehículos terrestres, aéreos, marítimos, lacustres y fluviales para servicios públicos y la operación de programas públicos</t>
  </si>
  <si>
    <t>32503 - Arrendamiento de vehículos terrestres, aéreos, marítimos, lacustres y fluviales para servicios administrativos</t>
  </si>
  <si>
    <t>32505 - Arrendamiento de vehículos terrestres, aéreos, marítimos, lacustres y fluviales para servidores públicos</t>
  </si>
  <si>
    <t>32601 - Arrendamiento de maquinaria y equipo</t>
  </si>
  <si>
    <t>32903 - Otros Arrendamientos</t>
  </si>
  <si>
    <t>33101 - Asesorías asociadas a convenios, tratados o acuerdos</t>
  </si>
  <si>
    <t>33102 - Asesorías por controversias en el marco de los tratados internacionales</t>
  </si>
  <si>
    <t>33103 - Consultorías para programas o proyectos financiados por organismos internacionales</t>
  </si>
  <si>
    <t>33104 - Otras asesorías para la operación de programas</t>
  </si>
  <si>
    <t>33501 - Estudios e Investigaciones</t>
  </si>
  <si>
    <t>33604 - Impresión y elaboración de material informativo derivado de la operación y administración de las dependencias y entidades</t>
  </si>
  <si>
    <t>35101 - Mantenimiento y conservación de inmuebles para la prestación de servicios administrativos</t>
  </si>
  <si>
    <t>35201 - Mantenimiento y conservación de mobiliario y equipo de administración</t>
  </si>
  <si>
    <t>36101 - Difusión de mensajes sobre programas y actividades gubernamentales</t>
  </si>
  <si>
    <t>36201 - Difusión de mensajes comerciales para promover la venta de productos o servicios</t>
  </si>
  <si>
    <t>36901 - Servicios relacionados con monitoreo de información en medios masivos</t>
  </si>
  <si>
    <t>37301-Pasajes marítimos, lacustres y fluviales para labores en campo y de supervisión</t>
  </si>
  <si>
    <t>37304-Pasajes marítimos, lacustres y fluviales para servidores públicos de mando en el desempeño de comisiones y funciones oficiales</t>
  </si>
  <si>
    <t>37801 - Servicios integrales nacionales para servidores públicos en el desempeño de comisiones y funciones oficiales</t>
  </si>
  <si>
    <t>37802 - Servicios integrales en el extranjero para servidores públicos en el desempeño de comisiones y funciones oficiales</t>
  </si>
  <si>
    <t>38301 - Congresos y convenciones</t>
  </si>
  <si>
    <t>38401 – Exposiciones</t>
  </si>
  <si>
    <t>38501 - Gastos para alimentación de servidores públicos de mando</t>
  </si>
  <si>
    <t>51101 – Mobiliario</t>
  </si>
  <si>
    <t>51201 - Muebles, excepto de oficina y estantería</t>
  </si>
  <si>
    <t>51501 - Bienes informáticos</t>
  </si>
  <si>
    <t>51901 - Equipo de administración</t>
  </si>
  <si>
    <t>56501 - Equipos y aparatos de comunicaciones y telecomunicaciones</t>
  </si>
  <si>
    <t>Mando y Enlace</t>
  </si>
  <si>
    <t>Operativo</t>
  </si>
  <si>
    <r>
      <t>1/</t>
    </r>
    <r>
      <rPr>
        <sz val="8"/>
        <color theme="1"/>
        <rFont val="Montserrat"/>
      </rPr>
      <t xml:space="preserve"> El número de plazas deberá reportarse en valores enteros por tratarse de unidades cerradas.</t>
    </r>
  </si>
  <si>
    <r>
      <t>2/</t>
    </r>
    <r>
      <rPr>
        <sz val="8"/>
        <color theme="1"/>
        <rFont val="Montserrat"/>
      </rPr>
      <t xml:space="preserve"> La variación absoluta corresponde a la diferencia respecto de los años anteriores de la administración.</t>
    </r>
  </si>
  <si>
    <t xml:space="preserve">   *  Los valores absolutos y las variaciones se reportarán conforme dichos años transcurran durante la administración. </t>
  </si>
  <si>
    <r>
      <t xml:space="preserve">* </t>
    </r>
    <r>
      <rPr>
        <sz val="8"/>
        <color theme="1"/>
        <rFont val="Montserrat"/>
      </rPr>
      <t xml:space="preserve">Los valores absolutos y las variaciones se reportarán conforme dichos años transcurran durante la administración. </t>
    </r>
  </si>
  <si>
    <t>Contrataciones</t>
  </si>
  <si>
    <t>Método</t>
  </si>
  <si>
    <t>Variación</t>
  </si>
  <si>
    <t>% Participación Monto</t>
  </si>
  <si>
    <t>Total de Contratos</t>
  </si>
  <si>
    <t>Número de Contratos Modificados</t>
  </si>
  <si>
    <t>(a)</t>
  </si>
  <si>
    <t>(b)</t>
  </si>
  <si>
    <t>(b-a)</t>
  </si>
  <si>
    <t>Invitación a cuando menos tres personas</t>
  </si>
  <si>
    <t>Adjudicación directa</t>
  </si>
  <si>
    <t>Comisiones y Viáticos</t>
  </si>
  <si>
    <t>Año de administración*</t>
  </si>
  <si>
    <t>Personas</t>
  </si>
  <si>
    <t>Último año administración previa 2018</t>
  </si>
  <si>
    <t>Primer año administración vigente 2019</t>
  </si>
  <si>
    <t>Segundo año 2020</t>
  </si>
  <si>
    <t>Tercer año 2021</t>
  </si>
  <si>
    <t>Cuarto año 2022</t>
  </si>
  <si>
    <t>Quinto año 2023</t>
  </si>
  <si>
    <t>Último año administración vigente 2024</t>
  </si>
  <si>
    <r>
      <t>1/</t>
    </r>
    <r>
      <rPr>
        <sz val="8"/>
        <color theme="1"/>
        <rFont val="Montserrat"/>
      </rPr>
      <t xml:space="preserve"> Reportar el total del presupuesto ejercido en la partida específica del gasto 37504 Viáticos Nacionales para servidores públicos en el desempeño de funciones oficiales.</t>
    </r>
  </si>
  <si>
    <t xml:space="preserve">* Los valores absolutos y las variaciones se reportarán conforme dichos años transcurran durante la administración. </t>
  </si>
  <si>
    <t>Modificaciones a contratos</t>
  </si>
  <si>
    <t>Monto</t>
  </si>
  <si>
    <t>No. Unidades compradoras</t>
  </si>
  <si>
    <t>Número de Contratos que modificaron Plazo</t>
  </si>
  <si>
    <t>Número de Contratos que modificaron Monto</t>
  </si>
  <si>
    <t>Número de Contratos que modificaron Otro</t>
  </si>
  <si>
    <t>Licitación pública</t>
  </si>
  <si>
    <t>Año anterior 2021</t>
  </si>
  <si>
    <t>Año Reportado 2022</t>
  </si>
  <si>
    <r>
      <t>Nacional</t>
    </r>
    <r>
      <rPr>
        <b/>
        <vertAlign val="superscript"/>
        <sz val="10"/>
        <color rgb="FFFFFFFF"/>
        <rFont val="Montserrat"/>
      </rPr>
      <t>1</t>
    </r>
  </si>
  <si>
    <r>
      <t>Internacional</t>
    </r>
    <r>
      <rPr>
        <b/>
        <vertAlign val="superscript"/>
        <sz val="10"/>
        <color rgb="FFFFFFFF"/>
        <rFont val="Montserrat"/>
      </rPr>
      <t>2</t>
    </r>
  </si>
  <si>
    <r>
      <t xml:space="preserve">Variación porcentual Real del Monto </t>
    </r>
    <r>
      <rPr>
        <b/>
        <vertAlign val="superscript"/>
        <sz val="9"/>
        <color rgb="FFFFFFFF"/>
        <rFont val="Montserrat"/>
      </rPr>
      <t>1</t>
    </r>
  </si>
  <si>
    <t>Variación Porcentual Real del</t>
  </si>
  <si>
    <t>Núm.</t>
  </si>
  <si>
    <t>Comisiones</t>
  </si>
  <si>
    <t>Presupesto</t>
  </si>
  <si>
    <t>Presupuesto</t>
  </si>
  <si>
    <t>Otros Gastos Corrientes</t>
  </si>
  <si>
    <t>Otros Gastos de Inversión</t>
  </si>
  <si>
    <t>Categorías</t>
  </si>
  <si>
    <t>Justificación de situaciones contingentes²</t>
  </si>
  <si>
    <t>Variables</t>
  </si>
  <si>
    <t>Nombre de la variable</t>
  </si>
  <si>
    <t>Valor</t>
  </si>
  <si>
    <t>Indicadores de eficiencia, seguimiento y desempeño</t>
  </si>
  <si>
    <t xml:space="preserve">Resultado </t>
  </si>
  <si>
    <t>Año reportado (t)  respecto</t>
  </si>
  <si>
    <r>
      <t>de cada uno de los años anteriores</t>
    </r>
    <r>
      <rPr>
        <b/>
        <vertAlign val="superscript"/>
        <sz val="10"/>
        <color rgb="FFFFFFFF"/>
        <rFont val="Montserrat"/>
      </rPr>
      <t>3</t>
    </r>
  </si>
  <si>
    <t>Ejercido (Mdp)</t>
  </si>
  <si>
    <r>
      <t>Variación Porcentual Real del Último Año Reportado respecto de los años anteriores</t>
    </r>
    <r>
      <rPr>
        <b/>
        <vertAlign val="superscript"/>
        <sz val="10"/>
        <color rgb="FFFFFFFF"/>
        <rFont val="Montserrat"/>
      </rPr>
      <t>1</t>
    </r>
  </si>
  <si>
    <t>Variación Porcentual Real del Último Año Reportado respecto de los años anteriores</t>
  </si>
  <si>
    <t>1.-Variación del gasto corriente</t>
  </si>
  <si>
    <t>2.-Variación del gasto en arrendamientos de edificios y locales</t>
  </si>
  <si>
    <t>3.-Variación del gasto en viáticos nacionales</t>
  </si>
  <si>
    <t>4.-Variación del gasto en viáticos internacionales</t>
  </si>
  <si>
    <r>
      <rPr>
        <vertAlign val="superscript"/>
        <sz val="8"/>
        <color rgb="FF000000"/>
        <rFont val="Montserrat"/>
      </rPr>
      <t xml:space="preserve">2/ </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</si>
  <si>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r>
      <t>(millones de pesos)</t>
    </r>
    <r>
      <rPr>
        <b/>
        <vertAlign val="superscript"/>
        <sz val="10"/>
        <color rgb="FFFFFFFF"/>
        <rFont val="Montserrat"/>
      </rPr>
      <t>1/</t>
    </r>
  </si>
  <si>
    <r>
      <t>Justificación de situaciones contingentes</t>
    </r>
    <r>
      <rPr>
        <b/>
        <vertAlign val="superscript"/>
        <sz val="10"/>
        <color rgb="FFFFFFFF"/>
        <rFont val="Montserrat"/>
      </rPr>
      <t>3/</t>
    </r>
  </si>
  <si>
    <r>
      <t xml:space="preserve">2/ </t>
    </r>
    <r>
      <rPr>
        <sz val="8"/>
        <color theme="1"/>
        <rFont val="Montserrat"/>
      </rPr>
      <t>Corresponde a la variación porcentual real existente entre el presupuesto ejercido en el año reportado y el presupuesto ejercido en cada uno de los años anteriores al mismo, considerando el deflactor del Producto Interno Bruto.</t>
    </r>
  </si>
  <si>
    <r>
      <t>Monto</t>
    </r>
    <r>
      <rPr>
        <b/>
        <vertAlign val="superscript"/>
        <sz val="9"/>
        <color rgb="FFFFFFFF"/>
        <rFont val="Montserrat"/>
      </rPr>
      <t>1/</t>
    </r>
  </si>
  <si>
    <r>
      <t>2/</t>
    </r>
    <r>
      <rPr>
        <sz val="8"/>
        <color rgb="FF000000"/>
        <rFont val="Montserrat"/>
      </rPr>
      <t xml:space="preserve"> Corresponde a la variación porcentual real existente entre el presupuesto ejercido en el año reportado y el presupuesto ejercido en cada uno de los años anteriores al mismo, considerando el deflactor del Producto Interno Bruto.</t>
    </r>
  </si>
  <si>
    <r>
      <t>Nacional</t>
    </r>
    <r>
      <rPr>
        <b/>
        <vertAlign val="superscript"/>
        <sz val="10"/>
        <color rgb="FFFFFFFF"/>
        <rFont val="Montserrat"/>
      </rPr>
      <t>1/</t>
    </r>
  </si>
  <si>
    <r>
      <t>Internacional</t>
    </r>
    <r>
      <rPr>
        <b/>
        <vertAlign val="superscript"/>
        <sz val="10"/>
        <color rgb="FFFFFFFF"/>
        <rFont val="Montserrat"/>
      </rPr>
      <t>3/</t>
    </r>
  </si>
  <si>
    <r>
      <t>de cada uno de los años anteriores</t>
    </r>
    <r>
      <rPr>
        <b/>
        <vertAlign val="superscript"/>
        <sz val="10"/>
        <color rgb="FFFFFFFF"/>
        <rFont val="Montserrat"/>
      </rPr>
      <t>4/</t>
    </r>
  </si>
  <si>
    <r>
      <t>3/</t>
    </r>
    <r>
      <rPr>
        <sz val="8"/>
        <color rgb="FF000000"/>
        <rFont val="Montserrat"/>
      </rPr>
      <t>Reportar el total del presupuesto ejercido en la partida específica del gasto 37602 Viáticos en el extranjero para servidores públicos en el desempeño de comisiones y funciones oficiales.</t>
    </r>
  </si>
  <si>
    <t>5.-Porcentaje del gasto en contrataciones públicas realizadas mediante licitación pública</t>
  </si>
  <si>
    <t>6.-Porcentaje del gasto en contrataciones públicas realizadas mediante adjudicación directa</t>
  </si>
  <si>
    <t>7.-Porcentaje del gasto en contrataciones públicas realizadas mediante invitación a cuando menos tres personas</t>
  </si>
  <si>
    <t>8.-Desempeño de la entrega de productos de los Programas presupuestarios en los que participa el Ente Público.</t>
  </si>
  <si>
    <t>Suma del promedio del grado de cumplimiento de los indicadores de nivel componente por Programa presupuestario que cuenten con Matriz de Indicadores para Resultados y de los indicadores que den cuenta de la entrega de un producto en los programas con Ficha de Indicadores del Desempeño.</t>
  </si>
  <si>
    <t>Entes Públicos Obligados</t>
  </si>
  <si>
    <t>Oficina de la Presidencia de la República</t>
  </si>
  <si>
    <t>Secretaría de Gobernación</t>
  </si>
  <si>
    <t>Instituto Nacional para el Federalismo y el Desarrollo Municipal</t>
  </si>
  <si>
    <t>Consejo Nacional para Prevenir la Discriminación</t>
  </si>
  <si>
    <t>Talleres Gráficos de México</t>
  </si>
  <si>
    <t>Tribunal Federal de Conciliación y Arbitraje</t>
  </si>
  <si>
    <t>Secretaría General del Consejo Nacional de Población</t>
  </si>
  <si>
    <t>Instituto Nacional de Migración</t>
  </si>
  <si>
    <t>Coordinación General de la Comisión Mexicana de Ayuda a Refugiados</t>
  </si>
  <si>
    <t>Secretaría Ejecutiva del Sistema Nacional de Protección Integral de Niñas, Niños y Adolescentes</t>
  </si>
  <si>
    <t>Centro de Producción de Programas Informativos y Especiales</t>
  </si>
  <si>
    <t>Coordinación para la Atención Integral de la Migración en la Frontera Sur</t>
  </si>
  <si>
    <t>Comisión Nacional para Prevenir y Erradicar la Violencia Contra las Mujeres</t>
  </si>
  <si>
    <t>Comisión Nacional de Búsqueda de Personas</t>
  </si>
  <si>
    <t>Secretaría de Relaciones Exteriores</t>
  </si>
  <si>
    <t>Instituto Matías Romero</t>
  </si>
  <si>
    <t>Instituto de los Mexicanos en el Exterior</t>
  </si>
  <si>
    <t>Agencia Mexicana de Cooperación Internacional para el Desarrollo</t>
  </si>
  <si>
    <t>Secretaría de Hacienda y Crédito Público</t>
  </si>
  <si>
    <t>Instituto de Administración y Avalúos de Bienes Nacionales</t>
  </si>
  <si>
    <t>Comisión Nacional Bancaria y de Valores</t>
  </si>
  <si>
    <t>Comisión Nacional de Seguros y Fianzas</t>
  </si>
  <si>
    <t>Comisión Nacional del Sistema de Ahorro para el Retiro</t>
  </si>
  <si>
    <t>Servicio de Administración Tributaria</t>
  </si>
  <si>
    <t>Agroasemex, S.A.</t>
  </si>
  <si>
    <t>Seguros de Crédito a la Vivienda SHF, S.A. de C.V.</t>
  </si>
  <si>
    <t>Banco Nacional de Comercio Exterior, S.N.C.</t>
  </si>
  <si>
    <t>Banco Nacional de Obras y Servicios Públicos, S.N.C.</t>
  </si>
  <si>
    <t>Banco Nacional del Ejército, Fuerza Aérea y Armada, S.N.C.</t>
  </si>
  <si>
    <t>Casa de Moneda de México</t>
  </si>
  <si>
    <t>Comisión Nacional para la Protección y Defensa de los Usuarios de Servicios Financieros</t>
  </si>
  <si>
    <t>Financiera Nacional de Desarrollo Agropecuario, Rural, Forestal y Pesquero</t>
  </si>
  <si>
    <t>Fondo de Operación y Financiamiento Bancario a la Vivienda</t>
  </si>
  <si>
    <t>Fondo de Capitalización e Inversión del Sector Rural</t>
  </si>
  <si>
    <t>Fideicomisos Instituidos en Relación con la Agricultura</t>
  </si>
  <si>
    <t>Fondo Especial de Asistencia Técnica y Garantía para Créditos Agropecuarios</t>
  </si>
  <si>
    <t>Fondo de Garantía y Fomento para la Agricultura, Ganadería y Avicultura</t>
  </si>
  <si>
    <t>Fondo de Garantía y Fomento para las Actividades Pesqueras</t>
  </si>
  <si>
    <t>Fondo Especial para Financiamientos Agropecuarios</t>
  </si>
  <si>
    <t>Instituto para la Protección al Ahorro Bancario</t>
  </si>
  <si>
    <t>Nacional Financiera, S.N.C.</t>
  </si>
  <si>
    <t>Banco del Bienestar, S.N.C., I.B.D.</t>
  </si>
  <si>
    <t>Lotería Nacional</t>
  </si>
  <si>
    <t>Instituto para el Desarrollo Técnico de las Haciendas Públicas</t>
  </si>
  <si>
    <t>Instituto para Devolver al Pueblo lo Robado</t>
  </si>
  <si>
    <t>Sociedad Hipotecaria Federal, S.N.C.</t>
  </si>
  <si>
    <t>Agencia Nacional de Aduanas de México</t>
  </si>
  <si>
    <t>Secretaría de la Defensa Nacional</t>
  </si>
  <si>
    <t>Aeropuerto Internacional Felipe Ángeles, S.A. de C.V.</t>
  </si>
  <si>
    <t>Instituto de Seguridad Social para las Fuerzas Armadas Mexicanas</t>
  </si>
  <si>
    <t>Secretaría de Agricultura y Desarrollo Rural</t>
  </si>
  <si>
    <t>Comité Nacional para el Desarrollo Sustentable de la Caña de Azúcar</t>
  </si>
  <si>
    <t>Servicio Nacional de Sanidad, Inocuidad y Calidad Agroalimentaria</t>
  </si>
  <si>
    <t>Servicio Nacional de Inspección y Certificación de Semillas</t>
  </si>
  <si>
    <t>Colegio Superior Agropecuario del Estado de Guerrero</t>
  </si>
  <si>
    <t>Servicio de Información Agroalimentaria y Pesquera</t>
  </si>
  <si>
    <t>Colegio de Postgraduados</t>
  </si>
  <si>
    <t>Comisión Nacional de las Zonas Áridas</t>
  </si>
  <si>
    <t>Comisión Nacional de Acuacultura y Pesca</t>
  </si>
  <si>
    <t>Fideicomiso de Riesgo Compartido</t>
  </si>
  <si>
    <t>Instituto Nacional para el Desarrollo de Capacidades del Sector Rural, A.C.</t>
  </si>
  <si>
    <t>Instituto Nacional de Investigaciones Forestales, Agrícolas y Pecuarias</t>
  </si>
  <si>
    <t>Productora Nacional de Biológicos Veterinarios</t>
  </si>
  <si>
    <t>Seguridad Alimentaria Mexicana</t>
  </si>
  <si>
    <t>Instituto Nacional de Pesca y Acuacultura</t>
  </si>
  <si>
    <t>Diconsa, S.A. de C.V.</t>
  </si>
  <si>
    <t>Liconsa, S.A. de C.V.</t>
  </si>
  <si>
    <t>Secretaría de Infraestructura, Comunicaciones y Transportes</t>
  </si>
  <si>
    <t>Instituto Mexicano del Transporte</t>
  </si>
  <si>
    <t>Servicios a la Navegación en el Espacio Aéreo Mexicano</t>
  </si>
  <si>
    <t>Agencia Reguladora del Transporte Ferroviario</t>
  </si>
  <si>
    <t>Agencia Federal de Aviación Civil</t>
  </si>
  <si>
    <t>Aeropuertos y Servicios Auxiliares</t>
  </si>
  <si>
    <t>Agencia Espacial Mexicana</t>
  </si>
  <si>
    <t>Caminos y Puentes Federales de Ingresos y Servicios Conexos</t>
  </si>
  <si>
    <t>Organismo Promotor de Inversiones en Telecomunicaciones</t>
  </si>
  <si>
    <t>Servicio Postal Mexicano</t>
  </si>
  <si>
    <t>Financiera para el Bienestar (Telecomunicaciones de México)</t>
  </si>
  <si>
    <t>Grupo Aeroportuario de la Ciudad de México, S.A. de C.V.</t>
  </si>
  <si>
    <t>Servicios Aeroportuarios de la Ciudad de México, S.A. de C.V.</t>
  </si>
  <si>
    <t>Aeropuerto Internacional de la Ciudad de México, S.A. de C.V.</t>
  </si>
  <si>
    <t>Secretaría de Economía</t>
  </si>
  <si>
    <t>Comisión Nacional de Mejora Regulatoria</t>
  </si>
  <si>
    <t>Centro Nacional de Metrología</t>
  </si>
  <si>
    <t>Exportadora de Sal, S.A. de C.V.</t>
  </si>
  <si>
    <t>Fideicomiso de Fomento Minero</t>
  </si>
  <si>
    <t>Instituto Mexicano de la Propiedad Industrial</t>
  </si>
  <si>
    <t>Procuraduría Federal del Consumidor</t>
  </si>
  <si>
    <t>Servicio Geológico Mexicano</t>
  </si>
  <si>
    <t>Secretaría de Educación Pública</t>
  </si>
  <si>
    <t>Universidad Pedagógica Nacional</t>
  </si>
  <si>
    <t>Instituto Politécnico Nacional</t>
  </si>
  <si>
    <t>XE-IPN Canal 11</t>
  </si>
  <si>
    <t>Autoridad Educativa Federal en la Ciudad de México</t>
  </si>
  <si>
    <t>Comisión de Apelación y Arbitraje del Deporte</t>
  </si>
  <si>
    <t>Universidad Abierta y a Distancia de México</t>
  </si>
  <si>
    <t>Unidad del Sistema para la Carrera de las Maestras y los Maestros</t>
  </si>
  <si>
    <t>Centro de Enseñanza Técnica Industrial</t>
  </si>
  <si>
    <t>Centro de Investigación y de Estudios Avanzados del Instituto Politécnico Nacional</t>
  </si>
  <si>
    <t>Colegio de Bachilleres</t>
  </si>
  <si>
    <t>Colegio Nacional de Educación Profesional Técnica</t>
  </si>
  <si>
    <t>Comisión de Operación y Fomento de Actividades Académicas del Instituto Politécnico Nacional</t>
  </si>
  <si>
    <t>Comisión Nacional de Cultura Física y Deporte</t>
  </si>
  <si>
    <t>Comisión Nacional de Libros de Texto Gratuitos</t>
  </si>
  <si>
    <t>Consejo Nacional de Fomento Educativo</t>
  </si>
  <si>
    <t>El Colegio de México, A.C.</t>
  </si>
  <si>
    <t>Fideicomiso de los Sistemas Normalizado de Competencia Laboral y de Certificación de Competencia Laboral</t>
  </si>
  <si>
    <t>Fondo de Cultura Económica</t>
  </si>
  <si>
    <t>Impresora y Encuadernadora Progreso, S.A. de C.V.</t>
  </si>
  <si>
    <t>Instituto Nacional para la Educación de los Adultos</t>
  </si>
  <si>
    <t>Instituto Nacional de la Infraestructura Física Educativa</t>
  </si>
  <si>
    <t>Organismo Coordinador de las Universidades para el Bienestar Benito Juárez García</t>
  </si>
  <si>
    <t>Patronato de Obras e Instalaciones del Instituto Politécnico Nacional</t>
  </si>
  <si>
    <t>Tecnológico Nacional de México</t>
  </si>
  <si>
    <t>Coordinación General @prende.mx</t>
  </si>
  <si>
    <t>Coordinación Nacional de Becas para el Bienestar Benito Juárez</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</si>
  <si>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</si>
  <si>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</si>
  <si>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</si>
  <si>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</si>
  <si>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</si>
  <si>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Comisión Nacional de Arbitraje Médico</t>
  </si>
  <si>
    <t>Centro Regional de Alta Especialidad de Chiapas</t>
  </si>
  <si>
    <t>Instituto Nacional de Psiquiatría Ramón de la Fuente Muñiz</t>
  </si>
  <si>
    <t>Centros de Integración Juvenil, A.C.</t>
  </si>
  <si>
    <t>Hospital Juárez de México</t>
  </si>
  <si>
    <t>Hospital General Dr. Manuel Gea González</t>
  </si>
  <si>
    <t>Hospital General de México Dr. Eduardo Liceaga</t>
  </si>
  <si>
    <t>Hospital Infantil de México Federico Gómez</t>
  </si>
  <si>
    <t>Hospital Regional de Alta Especialidad del Bajío</t>
  </si>
  <si>
    <t>Hospital Regional de Alta Especialidad de Oaxaca</t>
  </si>
  <si>
    <t>Hospital Regional de Alta Especialidad de la Península de Yucatán</t>
  </si>
  <si>
    <t>Hospital Regional de Alta Especialidad de Ciudad Victoria Bicentenario 2010</t>
  </si>
  <si>
    <t>Hospital Regional de Alta Especialidad de Ixtapaluca</t>
  </si>
  <si>
    <t>Instituto Nacional de Cancerología</t>
  </si>
  <si>
    <t>Instituto Nacional de Cardiología Ignacio Chávez</t>
  </si>
  <si>
    <t>Instituto Nacional de Enfermedades Respiratorias Ismael Cosío Villegas</t>
  </si>
  <si>
    <t>Instituto Nacional de Geriatría</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</si>
  <si>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</si>
  <si>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</si>
  <si>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</si>
  <si>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</si>
  <si>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</si>
  <si>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 Luis Guillermo Ibarra Ibarra</t>
  </si>
  <si>
    <t>Instituto Nacional de Salud Pública</t>
  </si>
  <si>
    <t>Laboratorios de Biológicos y Reactivos de México, S.A. de C.V.</t>
  </si>
  <si>
    <t>Sistema Nacional para el Desarrollo Integral de la Familia</t>
  </si>
  <si>
    <t>Servicios de Atención Psiquiátrica</t>
  </si>
  <si>
    <t>Centro Nacional de Programas Preventivos y Control de Enfermedades</t>
  </si>
  <si>
    <t>Centro Nacional de Trasplantes</t>
  </si>
  <si>
    <t>Centro Nacional para la Salud de la Infancia y la Adolescencia</t>
  </si>
  <si>
    <t>Comisión Federal para la Protección contra Riesgos Sanitarios</t>
  </si>
  <si>
    <t>Centro Nacional de Excelencia Tecnológica en Salud</t>
  </si>
  <si>
    <t>Instituto de Salud para el Bienestar</t>
  </si>
  <si>
    <t>Comisión Nacional de Bioética</t>
  </si>
  <si>
    <t>Comisión Nacional contra las Adicciones</t>
  </si>
  <si>
    <t>Secretaría de Marina</t>
  </si>
  <si>
    <t>Administración del Sistema Portuario Nacional Dos Bocas, S.A. de C.V.</t>
  </si>
  <si>
    <t>Administración del Sistema Portuario Nacional Ensenada, S.A. de C.V.</t>
  </si>
  <si>
    <t>Administración del Sistema Portuario Nacional Mazatlán, S.A. de C.V.</t>
  </si>
  <si>
    <t>Administración del Sistema Portuario Nacional Progreso, S.A. de C.V.</t>
  </si>
  <si>
    <t>Administración del Sistema Portuario Nacional Puerto Vallarta, S.A. de C.V.</t>
  </si>
  <si>
    <t>Administración del Sistema Portuario Nacional Topolobampo, S.A. de C.V.</t>
  </si>
  <si>
    <t>Administración del Sistema Portuario Nacional Tuxpan, S.A. de C.V.</t>
  </si>
  <si>
    <t>Administración del Sistema Portuario Nacional Altamira, S.A. de C.V.</t>
  </si>
  <si>
    <t>Administración del Sistema Portuario Nacional Guaymas, S.A. de C.V.</t>
  </si>
  <si>
    <t>Administración del Sistema Portuario Nacional Lázaro Cárdenas, S.A. de C.V.</t>
  </si>
  <si>
    <t>Administración del Sistema Portuario Nacional Manzanillo, S.A. de C.V.</t>
  </si>
  <si>
    <t>Administración del Sistema Portuario Nacional Puerto Chiapas, S.A. de C.V.</t>
  </si>
  <si>
    <t>Administración del Sistema Portuario Nacional Tampico, S.A. de C.V.</t>
  </si>
  <si>
    <t>Administración del Sistema Portuario Nacional Veracruz, S.A. de C.V.</t>
  </si>
  <si>
    <t>Fideicomiso de Formación y Capacitación para el Personal de la Marina Mercante Nacional</t>
  </si>
  <si>
    <t>Secretaría del Trabajo y Previsión Social</t>
  </si>
  <si>
    <t>Procuraduría Federal de la Defensa del Trabajo</t>
  </si>
  <si>
    <t>Centro Federal de Conciliación y Registro Laboral</t>
  </si>
  <si>
    <t>Comisión Nacional de los Salarios Mínimos</t>
  </si>
  <si>
    <t>Instituto del Fondo Nacional para el Consumo de los Trabajadores</t>
  </si>
  <si>
    <t>Secretaría de Desarrollo Agrario, Territorial y Urbano</t>
  </si>
  <si>
    <t>Registro Agrario Nacional</t>
  </si>
  <si>
    <t>Comisión Nacional de Vivienda</t>
  </si>
  <si>
    <t>Instituto Nacional del Suelo Sustentable</t>
  </si>
  <si>
    <t>Fideicomiso Fondo Nacional de Fomento Ejidal</t>
  </si>
  <si>
    <t>Procuraduría Agraria</t>
  </si>
  <si>
    <t>Fideicomiso Fondo Nacional de Habitaciones Populares</t>
  </si>
  <si>
    <t>Secretaría de Medio Ambiente y Recursos Naturales</t>
  </si>
  <si>
    <t>Comisión Nacional del Agua</t>
  </si>
  <si>
    <t>Procuraduría Federal de Protección al Ambiente</t>
  </si>
  <si>
    <t>Comisión Nacional de Áreas Naturales Protegidas</t>
  </si>
  <si>
    <t>Agencia Nacional de Seguridad Industrial y de Protección al Medio Ambiente del Sector Hidrocarburos</t>
  </si>
  <si>
    <t>Comisión Nacional Forestal</t>
  </si>
  <si>
    <t>Instituto Mexicano de Tecnología del Agua</t>
  </si>
  <si>
    <t>Instituto Nacional de Ecología y Cambio Climático</t>
  </si>
  <si>
    <t>Secretaría de Energía</t>
  </si>
  <si>
    <t>Comisión Nacional de Seguridad Nuclear y Salvaguardias</t>
  </si>
  <si>
    <t>Comisión Nacional para el Uso Eficiente de la Energía</t>
  </si>
  <si>
    <t>Centro Nacional de Control de Energía</t>
  </si>
  <si>
    <t>Centro Nacional de Control del Gas Natural</t>
  </si>
  <si>
    <t>Compañía Mexicana de Exploraciones, S.A. de C.V.</t>
  </si>
  <si>
    <t>Instituto Nacional de Electricidad y Energías Limpias</t>
  </si>
  <si>
    <t>Instituto Mexicano del Petróleo</t>
  </si>
  <si>
    <t>Instituto Nacional de Investigaciones Nucleares</t>
  </si>
  <si>
    <t>Secretaría de Bienestar</t>
  </si>
  <si>
    <t>Instituto Nacional de la Economía Social</t>
  </si>
  <si>
    <t>Consejo Nacional de Evaluación de la Política de Desarrollo Social</t>
  </si>
  <si>
    <t>Consejo Nacional para el Desarrollo y la Inclusión de las Personas con Discapacidad</t>
  </si>
  <si>
    <t>Instituto Mexicano de la Juventud</t>
  </si>
  <si>
    <t>Instituto Nacional de las Personas Adultas Mayores</t>
  </si>
  <si>
    <t>Secretaría de Turismo</t>
  </si>
  <si>
    <t>FONATUR Tren Maya, S.A. de C.V.</t>
  </si>
  <si>
    <t>FONATUR Constructora, S.A. de C.V.</t>
  </si>
  <si>
    <t>Fondo Nacional de Fomento al Turismo</t>
  </si>
  <si>
    <t>FONATUR Solar, S.A. de C.V.</t>
  </si>
  <si>
    <t>FONATUR Infraestructura, S.A. de C.V.</t>
  </si>
  <si>
    <t>Secretaría de la Función Pública</t>
  </si>
  <si>
    <t>Tribunales Agrarios</t>
  </si>
  <si>
    <t>Secretaría de Seguridad y Protección Ciudadana</t>
  </si>
  <si>
    <t>Servicio de Protección Federal</t>
  </si>
  <si>
    <t>Coordinación Nacional Antisecuestro</t>
  </si>
  <si>
    <t>Prevención y Readaptación Social</t>
  </si>
  <si>
    <t>Centro Nacional de Prevención de Desastres</t>
  </si>
  <si>
    <t>Centro Nacional de Inteligencia</t>
  </si>
  <si>
    <t>Secretariado Ejecutivo del Sistema Nacional de Seguridad Pública</t>
  </si>
  <si>
    <t>Guardia Nacional</t>
  </si>
  <si>
    <t>Consejería Jurídica del Ejecutivo Federal</t>
  </si>
  <si>
    <t>Consejo Nacional de Ciencia y Tecnología</t>
  </si>
  <si>
    <t>Centro de Ingeniería y Desarrollo Industrial</t>
  </si>
  <si>
    <t>Centro de Investigación Científica y de Educación Superior de Ensenada, Baja California</t>
  </si>
  <si>
    <t>Centro de Investigación en Alimentación y Desarrollo, A.C.</t>
  </si>
  <si>
    <t>Centro de Investigación en Ciencias de Información Geoespacial, A.C.</t>
  </si>
  <si>
    <t>Centro de Investigación en Matemáticas, A.C.</t>
  </si>
  <si>
    <t>Centro de Investigación en Materiales Avanzados, S.C.</t>
  </si>
  <si>
    <t>CIATEC, A.C. Centro de Innovación Aplicada en Tecnologías Competitivas</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</si>
  <si>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</si>
  <si>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</si>
  <si>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</si>
  <si>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</si>
  <si>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</si>
  <si>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Óptica, A.C.</t>
  </si>
  <si>
    <t>Centro de Investigación en Química Aplicada</t>
  </si>
  <si>
    <t>Centro de Investigaciones y Estudios Superiores en Antropología Social</t>
  </si>
  <si>
    <t>CIATEQ, A.C. Centro de Tecnología Avanzada</t>
  </si>
  <si>
    <t>Corporación Mexicana de Investigación en Materiales, S.A. de C.V.</t>
  </si>
  <si>
    <t>El Colegio de la Frontera Norte, A.C.</t>
  </si>
  <si>
    <t>El Colegio de la Frontera Sur</t>
  </si>
  <si>
    <t>El Colegio de Michoacán, A.C.</t>
  </si>
  <si>
    <t>El Colegio de San Luis, A.C.</t>
  </si>
  <si>
    <t>INFOTEC Centro de Investigación e Innovación en Tecnologías de la Información y Comunicación</t>
  </si>
  <si>
    <t>Instituto de Ecología, A.C.</t>
  </si>
  <si>
    <t>Instituto de Investigaciones "Dr. José María Luis Mora"</t>
  </si>
  <si>
    <t>Instituto Nacional de Astrofísica, Óptica y Electrónica</t>
  </si>
  <si>
    <t>Fondo para el Desarrollo de Recursos Humanos</t>
  </si>
  <si>
    <t>Instituto Potosino de Investigación Científica y Tecnológica, A.C.</t>
  </si>
  <si>
    <t>Comisión Reguladora de Energía</t>
  </si>
  <si>
    <t>Comisión Nacional de Hidrocarburos</t>
  </si>
  <si>
    <t>Instituto Mexicano de la Radio</t>
  </si>
  <si>
    <t>Instituto Nacional de los Pueblos Indígenas</t>
  </si>
  <si>
    <t>Notimex, Agencia de Noticias del Estado Mexicano</t>
  </si>
  <si>
    <t>Corredor Interoceánico del Istmo de Tehuantepec</t>
  </si>
  <si>
    <t>Procuraduría de la Defensa del Contribuyente</t>
  </si>
  <si>
    <t>Comisión Ejecutiva de Atención a Víctimas</t>
  </si>
  <si>
    <t>Sistema Público de Radiodifusión del Estado Mexicano</t>
  </si>
  <si>
    <t>Secretaría Ejecutiva del Sistema Nacional Anticorrupción</t>
  </si>
  <si>
    <t>Comisión Nacional para la Mejora Continua de la Educación</t>
  </si>
  <si>
    <t>Archivo General de la Nación</t>
  </si>
  <si>
    <t>Instituto Nacional de las Mujeres</t>
  </si>
  <si>
    <t>Administración del Sistema Portuario Nacional Coatzacoalcos, S.A. de C.V.</t>
  </si>
  <si>
    <t>Administración del Sistema Portuario Nacional Salina Cruz, S.A. de C.V.</t>
  </si>
  <si>
    <t>Ferrocarril del Istmo de Tehuantepec, S.A. de C.V.</t>
  </si>
  <si>
    <t>Secretaría de Cultura</t>
  </si>
  <si>
    <t>Instituto Nacional de Antropología e Historia</t>
  </si>
  <si>
    <t>Instituto Nacional de Bellas Artes y Literatura</t>
  </si>
  <si>
    <t>Radio Educación</t>
  </si>
  <si>
    <t>Instituto Nacional del Derecho de Autor</t>
  </si>
  <si>
    <t>Instituto Nacional de Estudios Históricos de las Revoluciones de México</t>
  </si>
  <si>
    <t>Centro de Capacitación Cinematográfica, A.C.</t>
  </si>
  <si>
    <t>Compañía Operadora del Centro Cultural y Turístico de Tijuana, S.A. de C.V.</t>
  </si>
  <si>
    <t>Educal, S.A. de C.V.</t>
  </si>
  <si>
    <t>Estudios Churubusco Azteca, S.A.</t>
  </si>
  <si>
    <t>Fideicomiso para la Cineteca Nacional</t>
  </si>
  <si>
    <t>Instituto Nacional de Lenguas Indígenas</t>
  </si>
  <si>
    <t>Instituto Mexicano de Cinematografía</t>
  </si>
  <si>
    <t>Fondo Nacional para el Fomento de las Artesanías</t>
  </si>
  <si>
    <t>Televisión Metropolitana, S.A. de C.V.</t>
  </si>
  <si>
    <t>Instituto Mexicano del Seguro Social</t>
  </si>
  <si>
    <t>Instituto de Seguridad y Servicios Sociales de los Trabajadores del Estado</t>
  </si>
  <si>
    <t>Petróleos Mexicanos</t>
  </si>
  <si>
    <t>Comisión Federal de Electricidad</t>
  </si>
  <si>
    <r>
      <t>4/</t>
    </r>
    <r>
      <rPr>
        <sz val="8"/>
        <color rgb="FF000000"/>
        <rFont val="Montserrat"/>
      </rPr>
      <t>Corresponde a la variación porcentual real existente entre el presupuesto ejercido en el año reportado y el presupuesto ejercido en cada uno de los años anteriores al mismo, considerando el deflactor del Producto Interno Bruto.</t>
    </r>
  </si>
  <si>
    <t>Nombre del Ente Público</t>
  </si>
  <si>
    <t>Número total de programas.</t>
  </si>
  <si>
    <t>Servicios personales</t>
  </si>
  <si>
    <t>Gastos de operación</t>
  </si>
  <si>
    <t>Otros gastos corrientes</t>
  </si>
  <si>
    <t>Inversión física</t>
  </si>
  <si>
    <t>Otros gastos de inversión</t>
  </si>
  <si>
    <t>Gasto corriente</t>
  </si>
  <si>
    <t>Gasto de inversión</t>
  </si>
  <si>
    <t>Costo de la estructura organizacional</t>
  </si>
  <si>
    <t>Plazas de la estructura organizacional</t>
  </si>
  <si>
    <t>Concepto de gasto</t>
  </si>
  <si>
    <t>Clasificación económica</t>
  </si>
  <si>
    <r>
      <t xml:space="preserve">2/ </t>
    </r>
    <r>
      <rPr>
        <sz val="8"/>
        <color theme="1"/>
        <rFont val="Montserrat"/>
      </rPr>
      <t>Corresponde a la variación porcentual real existente entre el costo en el año reportado y el costo en cada uno de los años anteriores al mismo, considerando el deflactor del Producto Interno Bruto.</t>
    </r>
  </si>
  <si>
    <r>
      <rPr>
        <b/>
        <sz val="8"/>
        <color theme="1"/>
        <rFont val="Montserrat"/>
      </rPr>
      <t xml:space="preserve">Notas:
</t>
    </r>
    <r>
      <rPr>
        <sz val="8"/>
        <color theme="1"/>
        <rFont val="Montserrat"/>
      </rPr>
      <t xml:space="preserve">1/ En caso de que las celdas se activen en color rojo significa que el total no coincide con la suma de los montos reportados. Y las celdas que se activen en color amarillo en la columna "O" indica que se deberán dar las explicaciones correspondientes.
2/  En caso de no reportar monto ejercido se deberá colocar 0.0 para que se ejecute la suma. </t>
    </r>
  </si>
  <si>
    <r>
      <rPr>
        <b/>
        <sz val="8"/>
        <color rgb="FF000000"/>
        <rFont val="Montserrat"/>
      </rPr>
      <t>Notas</t>
    </r>
    <r>
      <rPr>
        <sz val="8"/>
        <color rgb="FF000000"/>
        <rFont val="Montserrat"/>
      </rPr>
      <t xml:space="preserve">:
 1/ En caso de que las celdas se activen en color rojo significa que el total no coincide con la suma de los montos reportados.
2/  En caso de no reportar monto ejercido se deberá colocar 0.0 para que se ejecute la suma. </t>
    </r>
  </si>
  <si>
    <r>
      <rPr>
        <b/>
        <sz val="8"/>
        <color theme="1"/>
        <rFont val="Montserrat"/>
      </rPr>
      <t>Notas</t>
    </r>
    <r>
      <rPr>
        <sz val="8"/>
        <color theme="1"/>
        <rFont val="Montserrat"/>
      </rPr>
      <t xml:space="preserve">:
1/ En caso de que las celdas se activen en color rojo significa que el total no coincide con la suma de los montos reportados.
2/ En caso de no reportar monto ejercido se deberá colocar 0.0 para que se ejecute la suma. </t>
    </r>
  </si>
  <si>
    <r>
      <rPr>
        <b/>
        <sz val="8"/>
        <color rgb="FF000000"/>
        <rFont val="Montserrat"/>
      </rPr>
      <t>Notas</t>
    </r>
    <r>
      <rPr>
        <sz val="8"/>
        <color rgb="FF000000"/>
        <rFont val="Montserrat"/>
      </rPr>
      <t xml:space="preserve">:
1/ En caso de que las celdas se activen en color rojo significa que el total no coincide con la suma de los montos reportados.
2/  En caso de no reportar monto ejercido se deberá colocar 0.0 para que se ejecute la suma. </t>
    </r>
  </si>
  <si>
    <r>
      <rPr>
        <b/>
        <sz val="8"/>
        <color rgb="FF000000"/>
        <rFont val="Montserrat"/>
      </rPr>
      <t>Notas</t>
    </r>
    <r>
      <rPr>
        <sz val="8"/>
        <color rgb="FF000000"/>
        <rFont val="Montserrat"/>
      </rPr>
      <t xml:space="preserve">: 
1/ En caso de que las celdas se activen en color rojo significa que el total no coincide con la suma de los montos reportados.
2/ En caso de no reportar monto ejercido se deberá colocar  0.0 para que se ejecute la suma. </t>
    </r>
  </si>
  <si>
    <t>Comisiones y viáticos</t>
  </si>
  <si>
    <t>Gasto en arrendamientos de edificios y locales del ejercicio que reporta el ente público obligado.</t>
  </si>
  <si>
    <t>Gasto en  arrendamientos de edificios y locales del año base que reporta el ente público obligado.</t>
  </si>
  <si>
    <t>Gasto en contrataciones públicas realizadas mediante licitación pública del ejercicio que se reporta por el ente público obligado.</t>
  </si>
  <si>
    <t>Gasto en contrataciones públicas del ejercicio que se reporta por el ente público obligado.</t>
  </si>
  <si>
    <t xml:space="preserve">Gasto en contrataciones públicas realizadas mediante adjudicación directa del ejercicio que se reporta por el ente público obligado. </t>
  </si>
  <si>
    <t xml:space="preserve">Gasto en contrataciones públicas realizadas mediante invitación a cuando menos tres personas del ejercicio que se reporta por el ente público obligado. </t>
  </si>
  <si>
    <t xml:space="preserve">Gasto en contrataciones públicas del ejercicio que se reporta por el ente público obligado. </t>
  </si>
  <si>
    <r>
      <rPr>
        <b/>
        <sz val="8"/>
        <color theme="1"/>
        <rFont val="Montserrat"/>
      </rPr>
      <t>Nota:</t>
    </r>
    <r>
      <rPr>
        <sz val="8"/>
        <color theme="1"/>
        <rFont val="Montserrat"/>
      </rPr>
      <t xml:space="preserve"> los montos deberán guardar congruencia con lo reportado en el formato de "Comisiones y Viáticos" del presente Anexo.</t>
    </r>
  </si>
  <si>
    <t>Deflactor 2022 respecto del año base:</t>
  </si>
  <si>
    <r>
      <t>3/</t>
    </r>
    <r>
      <rPr>
        <b/>
        <vertAlign val="superscript"/>
        <sz val="8"/>
        <color theme="1"/>
        <rFont val="Montserrat"/>
      </rPr>
      <t xml:space="preserve"> </t>
    </r>
    <r>
      <rPr>
        <sz val="8"/>
        <color theme="1"/>
        <rFont val="Montserrat"/>
      </rPr>
      <t>En esta columna, los entes públicos obligados deberán señalar, de acuerdo con lo dispuesto en el capítulo II, numeral cuarto, apartado I. Ejercicio del gasto público, último párrafo, del  Manual, las explicaciones correspondientes derivadas de situaciones supervenientes o contingentes, que presenten variaciones mayores al 10 por ciento real en cada una de las partidas de gasto reguladas por la Ley en el ejercicio fiscal que se reporta en relación con el gasto ejercido en el año inmediato anterior.</t>
    </r>
  </si>
  <si>
    <t xml:space="preserve">Presupuesto ejercido 
</t>
  </si>
  <si>
    <r>
      <t>Variación porcentual real del último año reportado respecto de los años anteriores</t>
    </r>
    <r>
      <rPr>
        <b/>
        <vertAlign val="superscript"/>
        <sz val="10"/>
        <color rgb="FFFFFFFF"/>
        <rFont val="Montserrat"/>
      </rPr>
      <t>2/</t>
    </r>
  </si>
  <si>
    <t>Partida específica de gasto</t>
  </si>
  <si>
    <t>vs años anteriores de la administración vigente*</t>
  </si>
  <si>
    <t>Presupuesto ejercido</t>
  </si>
  <si>
    <r>
      <t>Estructura organizacional
(número de plazas)</t>
    </r>
    <r>
      <rPr>
        <b/>
        <vertAlign val="superscript"/>
        <sz val="10"/>
        <color rgb="FFFFFFFF"/>
        <rFont val="Montserrat"/>
      </rPr>
      <t>1/</t>
    </r>
  </si>
  <si>
    <r>
      <t>Variación absoluta del año reportado respecto de los años anteriores</t>
    </r>
    <r>
      <rPr>
        <b/>
        <vertAlign val="superscript"/>
        <sz val="10"/>
        <color rgb="FFFFFFFF"/>
        <rFont val="Montserrat"/>
      </rPr>
      <t>2/</t>
    </r>
  </si>
  <si>
    <r>
      <rPr>
        <b/>
        <sz val="8"/>
        <color theme="1"/>
        <rFont val="Montserrat"/>
      </rPr>
      <t>Notas</t>
    </r>
    <r>
      <rPr>
        <sz val="8"/>
        <color theme="1"/>
        <rFont val="Montserrat"/>
      </rPr>
      <t xml:space="preserve">:
1/En caso de que las celdas se activen en color rojo significa que el total no coincide con la suma de las plazas reportadas.
2/ En caso de no reportar plazas se deberá colocar  0.0 para que se ejecute la suma. </t>
    </r>
  </si>
  <si>
    <r>
      <t>Tabulador salarial
(millones de pesos)</t>
    </r>
    <r>
      <rPr>
        <b/>
        <vertAlign val="superscript"/>
        <sz val="10"/>
        <color rgb="FFFFFFFF"/>
        <rFont val="Montserrat"/>
      </rPr>
      <t>1/</t>
    </r>
  </si>
  <si>
    <r>
      <t>Variación porcentual real del año del último año reportado respecto de los años anteriores</t>
    </r>
    <r>
      <rPr>
        <b/>
        <vertAlign val="superscript"/>
        <sz val="10"/>
        <color rgb="FFFFFFFF"/>
        <rFont val="Montserrat"/>
      </rPr>
      <t>2/</t>
    </r>
  </si>
  <si>
    <t>% Participación monto
(b)</t>
  </si>
  <si>
    <t>Número de unidades compradoras</t>
  </si>
  <si>
    <t>Total de contratos</t>
  </si>
  <si>
    <t>Número de contratos modificados</t>
  </si>
  <si>
    <t>Número de contratos que modificaron plazo</t>
  </si>
  <si>
    <t>Número de contratos que modificaron monto</t>
  </si>
  <si>
    <t>Número de contratos que modificaron otro</t>
  </si>
  <si>
    <r>
      <t>Variación porcentual real del monto</t>
    </r>
    <r>
      <rPr>
        <b/>
        <vertAlign val="superscript"/>
        <sz val="9"/>
        <color rgb="FFFFFFFF"/>
        <rFont val="Montserrat"/>
      </rPr>
      <t>2/</t>
    </r>
  </si>
  <si>
    <t>% Participación monto
(b-a)</t>
  </si>
  <si>
    <t>Año anterior</t>
  </si>
  <si>
    <t>Año reportado</t>
  </si>
  <si>
    <r>
      <rPr>
        <vertAlign val="superscript"/>
        <sz val="8"/>
        <color theme="1"/>
        <rFont val="Montserrat"/>
      </rPr>
      <t>1/</t>
    </r>
    <r>
      <rPr>
        <sz val="8"/>
        <color theme="1"/>
        <rFont val="Montserrat"/>
      </rPr>
      <t>Las cifras en el archivo Excel se deberán capturar con seis decimales y para su presentación en el Informe se aplicará
el criterio de redondeo a un decimal.</t>
    </r>
  </si>
  <si>
    <r>
      <rPr>
        <vertAlign val="superscript"/>
        <sz val="8"/>
        <color theme="1"/>
        <rFont val="Montserrat"/>
      </rPr>
      <t>1/</t>
    </r>
    <r>
      <rPr>
        <sz val="8"/>
        <color theme="1"/>
        <rFont val="Montserrat"/>
      </rPr>
      <t>Las cifras en el archivo Excel se deberán capturar con seis decimales y para su presentación en el Informe se aplicará el criterio de redondeo a un decimal.</t>
    </r>
  </si>
  <si>
    <r>
      <rPr>
        <vertAlign val="superscript"/>
        <sz val="8"/>
        <color rgb="FF000000"/>
        <rFont val="Montserrat"/>
      </rPr>
      <t xml:space="preserve">1/ </t>
    </r>
    <r>
      <rPr>
        <sz val="8"/>
        <color rgb="FF000000"/>
        <rFont val="Montserrat"/>
      </rPr>
      <t>Las cifras en el archivo Excel se deberán capturar con seis decimales y para su presentación en el Informe se aplicará
el criterio de redondeo a un decimal.</t>
    </r>
  </si>
  <si>
    <r>
      <t>1/</t>
    </r>
    <r>
      <rPr>
        <sz val="8"/>
        <color rgb="FF000000"/>
        <rFont val="Montserrat"/>
      </rPr>
      <t xml:space="preserve"> Las cifras en el archivo Excel se deberán capturar con seis decimales y para su presentación en el Informe se aplicará el criterio de redondeo a un decimal.</t>
    </r>
  </si>
  <si>
    <t>% Participación monto
(a)</t>
  </si>
  <si>
    <t>comisiones</t>
  </si>
  <si>
    <r>
      <t xml:space="preserve">ejercido </t>
    </r>
    <r>
      <rPr>
        <b/>
        <sz val="9"/>
        <color rgb="FFFFFFFF"/>
        <rFont val="Montserrat"/>
      </rPr>
      <t>(Mdp)</t>
    </r>
    <r>
      <rPr>
        <b/>
        <vertAlign val="superscript"/>
        <sz val="9"/>
        <color rgb="FFFFFFFF"/>
        <rFont val="Montserrat"/>
      </rPr>
      <t>2/</t>
    </r>
  </si>
  <si>
    <t>ejercido (Mdp)</t>
  </si>
  <si>
    <t xml:space="preserve">ejercido (Mdp)
</t>
  </si>
  <si>
    <t>Variación porcentual real del</t>
  </si>
  <si>
    <t>año reportado (t)  respecto</t>
  </si>
  <si>
    <r>
      <t>2/</t>
    </r>
    <r>
      <rPr>
        <sz val="8"/>
        <color theme="1"/>
        <rFont val="Montserrat"/>
      </rPr>
      <t>Las cifras en el archivo Excel se deberán capturar con seis  decimales y para su presentación en el  Informe se aplicará el criterio de redondeo a un decimal.</t>
    </r>
  </si>
  <si>
    <r>
      <rPr>
        <b/>
        <sz val="6"/>
        <color theme="1"/>
        <rFont val="Montserrat"/>
      </rPr>
      <t>Nota</t>
    </r>
    <r>
      <rPr>
        <sz val="6"/>
        <color theme="1"/>
        <rFont val="Montserrat"/>
      </rPr>
      <t>: los montos deberán guardar congruencia con lo reportado en el formato de "Información presupuestal por clasificación económica del Ente Público" del presente Anexo.</t>
    </r>
  </si>
  <si>
    <r>
      <rPr>
        <b/>
        <sz val="6"/>
        <color theme="1"/>
        <rFont val="Montserrat"/>
      </rPr>
      <t xml:space="preserve">Nota: </t>
    </r>
    <r>
      <rPr>
        <sz val="6"/>
        <color theme="1"/>
        <rFont val="Montserrat"/>
      </rPr>
      <t>los montos deberán guardar congruencia con lo reportado en la partida 32201 en el formato de "Información por concepto de gasto del Ente Público" del presente Anexo.</t>
    </r>
  </si>
  <si>
    <t xml:space="preserve">Gasto en viáticos nacionales de los servidores públicos en el desempeño de sus funciones del ejercicio que reporta el ente público obligado. </t>
  </si>
  <si>
    <t xml:space="preserve">Suma del gasto corriente del ejercicio que reporta el ente público obligado. </t>
  </si>
  <si>
    <t xml:space="preserve">Suma del gasto corriente del año base que reporta el ente público obligado. </t>
  </si>
  <si>
    <t xml:space="preserve">Gasto en viáticos nacionales de los servidores públicos en el desempeño de sus funciones del año base que reporta el ente público obligado. </t>
  </si>
  <si>
    <t>Gasto en viáticos internacionales de los  servidores públicos en el desempeño de comisiones y funciones oficiales en el extranjero del ejercicio que reporta el ente público obligado.</t>
  </si>
  <si>
    <t>Gasto en viáticos internacionales de los  servidores públicos en el desempeño de comisiones y funciones oficiales en el extranjero del año base que reporta el ente público obligado.</t>
  </si>
  <si>
    <r>
      <t xml:space="preserve">Nota: </t>
    </r>
    <r>
      <rPr>
        <sz val="8"/>
        <color theme="1"/>
        <rFont val="Montserrat"/>
      </rPr>
      <t>los montos deberán guardar congruencia con lo reportado en el formato de "Comisiones y viáticos" del presente Anexo.</t>
    </r>
  </si>
  <si>
    <t>* Para el cálculo de la variación porcentual real se utiliza el valor del deflactor del Producto Interno Bruto, publicado por la SHCP en el apartado “Guías para la carga de información al Sistema de Integración de la Cuenta Pública”, sección “Deflactor”</t>
  </si>
  <si>
    <t>La variación se explica como un aumento en el costo del servicio de telefonía convencional.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</si>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</sst>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
    <numFmt numFmtId="166" formatCode="0.0%"/>
    <numFmt numFmtId="167" formatCode="#,###;\(#,###\)"/>
    <numFmt numFmtId="168" formatCode="#,##0.0;\(#,##0.0\)"/>
    <numFmt numFmtId="169" formatCode="#,##0;\(#,##0\)"/>
  </numFmts>
  <fonts count="29" x14ac:knownFonts="1">
    <font>
      <sz val="11"/>
      <color theme="1"/>
      <name val="Calibri"/>
      <family val="2"/>
      <scheme val="minor"/>
    </font>
    <font>
      <b/>
      <sz val="10"/>
      <color theme="1"/>
      <name val="Montserrat"/>
    </font>
    <font>
      <b/>
      <sz val="9"/>
      <color rgb="FFFFFFFF"/>
      <name val="Montserrat"/>
    </font>
    <font>
      <b/>
      <sz val="10"/>
      <color rgb="FF000000"/>
      <name val="Montserrat"/>
    </font>
    <font>
      <sz val="8"/>
      <color rgb="FF000000"/>
      <name val="Montserrat"/>
    </font>
    <font>
      <sz val="7"/>
      <color rgb="FF000000"/>
      <name val="Montserrat"/>
    </font>
    <font>
      <sz val="8"/>
      <color theme="1"/>
      <name val="Montserrat"/>
    </font>
    <font>
      <sz val="10"/>
      <color rgb="FF000000"/>
      <name val="Montserrat"/>
    </font>
    <font>
      <vertAlign val="superscript"/>
      <sz val="8"/>
      <color theme="1"/>
      <name val="Montserrat"/>
    </font>
    <font>
      <b/>
      <vertAlign val="superscript"/>
      <sz val="8"/>
      <color theme="1"/>
      <name val="Montserrat"/>
    </font>
    <font>
      <vertAlign val="superscript"/>
      <sz val="8"/>
      <color rgb="FF000000"/>
      <name val="Montserrat"/>
    </font>
    <font>
      <sz val="11"/>
      <color theme="1"/>
      <name val="Montserrat"/>
    </font>
    <font>
      <sz val="10"/>
      <color theme="1"/>
      <name val="Montserrat"/>
    </font>
    <font>
      <b/>
      <sz val="10"/>
      <color rgb="FFFFFFFF"/>
      <name val="Montserrat"/>
    </font>
    <font>
      <b/>
      <vertAlign val="superscript"/>
      <sz val="10"/>
      <color rgb="FFFFFFFF"/>
      <name val="Montserrat"/>
    </font>
    <font>
      <b/>
      <vertAlign val="superscript"/>
      <sz val="9"/>
      <color rgb="FFFFFFFF"/>
      <name val="Montserrat"/>
    </font>
    <font>
      <sz val="10"/>
      <color rgb="FFFFFFFF"/>
      <name val="Montserrat"/>
    </font>
    <font>
      <b/>
      <sz val="14"/>
      <color theme="1"/>
      <name val="Montserrat"/>
    </font>
    <font>
      <sz val="11"/>
      <color theme="1"/>
      <name val="Calibri"/>
      <family val="2"/>
      <scheme val="minor"/>
    </font>
    <font>
      <b/>
      <sz val="7"/>
      <color rgb="FF000000"/>
      <name val="Montserrat"/>
    </font>
    <font>
      <sz val="10"/>
      <name val="Montserrat"/>
    </font>
    <font>
      <b/>
      <sz val="13"/>
      <color rgb="FFFFFFFF"/>
      <name val="Montserrat"/>
    </font>
    <font>
      <b/>
      <sz val="18"/>
      <color rgb="FF3C4043"/>
      <name val="Montserrat"/>
    </font>
    <font>
      <b/>
      <sz val="8"/>
      <color theme="1"/>
      <name val="Montserrat"/>
    </font>
    <font>
      <b/>
      <sz val="8"/>
      <color rgb="FF000000"/>
      <name val="Montserrat"/>
    </font>
    <font>
      <b/>
      <sz val="10"/>
      <color theme="0"/>
      <name val="Montserrat"/>
    </font>
    <font>
      <sz val="10"/>
      <name val="Arial"/>
      <family val="2"/>
    </font>
    <font>
      <sz val="6"/>
      <color theme="1"/>
      <name val="Montserrat"/>
    </font>
    <font>
      <b/>
      <sz val="6"/>
      <color theme="1"/>
      <name val="Montserrat"/>
    </font>
  </fonts>
  <fills count="10">
    <fill>
      <patternFill patternType="none"/>
    </fill>
    <fill>
      <patternFill patternType="gray125"/>
    </fill>
    <fill>
      <patternFill patternType="solid">
        <fgColor rgb="FFA6A6A6"/>
        <bgColor indexed="64"/>
      </patternFill>
    </fill>
    <fill>
      <patternFill patternType="solid">
        <fgColor rgb="FFD9D9D9"/>
        <bgColor indexed="64"/>
      </patternFill>
    </fill>
    <fill>
      <patternFill patternType="solid">
        <fgColor rgb="FF9D244C"/>
        <bgColor indexed="64"/>
      </patternFill>
    </fill>
    <fill>
      <patternFill patternType="solid">
        <fgColor rgb="FFFFFFFF"/>
        <bgColor indexed="64"/>
      </patternFill>
    </fill>
    <fill>
      <patternFill patternType="solid">
        <fgColor rgb="FFF2F2F2"/>
        <bgColor indexed="64"/>
      </patternFill>
    </fill>
    <fill>
      <patternFill patternType="solid">
        <fgColor rgb="FFCC3167"/>
        <bgColor indexed="64"/>
      </patternFill>
    </fill>
    <fill>
      <patternFill patternType="solid">
        <fgColor theme="0" tint="-0.14999847407452621"/>
        <bgColor theme="0" tint="-0.14999847407452621"/>
      </patternFill>
    </fill>
    <fill>
      <patternFill patternType="solid">
        <fgColor theme="0"/>
        <bgColor indexed="64"/>
      </patternFill>
    </fill>
  </fills>
  <borders count="78">
    <border>
      <left/>
      <right/>
      <top/>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0"/>
      </bottom>
      <diagonal/>
    </border>
    <border>
      <left style="medium">
        <color indexed="64"/>
      </left>
      <right/>
      <top/>
      <bottom style="medium">
        <color rgb="FFFFFFFF"/>
      </bottom>
      <diagonal/>
    </border>
    <border>
      <left/>
      <right style="medium">
        <color indexed="64"/>
      </right>
      <top/>
      <bottom style="medium">
        <color theme="0"/>
      </bottom>
      <diagonal/>
    </border>
    <border>
      <left/>
      <right/>
      <top/>
      <bottom style="medium">
        <color theme="0"/>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indexed="64"/>
      </right>
      <top style="medium">
        <color indexed="64"/>
      </top>
      <bottom style="medium">
        <color theme="0"/>
      </bottom>
      <diagonal/>
    </border>
    <border>
      <left/>
      <right/>
      <top style="medium">
        <color indexed="64"/>
      </top>
      <bottom style="medium">
        <color theme="0"/>
      </bottom>
      <diagonal/>
    </border>
    <border>
      <left/>
      <right/>
      <top/>
      <bottom style="thin">
        <color rgb="FFFFFFFF"/>
      </bottom>
      <diagonal/>
    </border>
    <border>
      <left/>
      <right style="medium">
        <color indexed="64"/>
      </right>
      <top/>
      <bottom style="thin">
        <color rgb="FFFFFFFF"/>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theme="0"/>
      </right>
      <top style="thin">
        <color theme="0"/>
      </top>
      <bottom/>
      <diagonal/>
    </border>
    <border>
      <left/>
      <right/>
      <top/>
      <bottom style="dotted">
        <color indexed="64"/>
      </bottom>
      <diagonal/>
    </border>
    <border>
      <left/>
      <right/>
      <top style="dotted">
        <color indexed="64"/>
      </top>
      <bottom style="dotted">
        <color indexed="64"/>
      </bottom>
      <diagonal/>
    </border>
    <border>
      <left/>
      <right style="dotted">
        <color theme="0"/>
      </right>
      <top style="thin">
        <color theme="0"/>
      </top>
      <bottom style="thin">
        <color theme="0"/>
      </bottom>
      <diagonal/>
    </border>
    <border>
      <left/>
      <right style="dotted">
        <color theme="0"/>
      </right>
      <top style="thin">
        <color theme="0"/>
      </top>
      <bottom/>
      <diagonal/>
    </border>
    <border>
      <left/>
      <right style="dotted">
        <color theme="0"/>
      </right>
      <top/>
      <bottom/>
      <diagonal/>
    </border>
    <border>
      <left/>
      <right style="dotted">
        <color theme="0"/>
      </right>
      <top/>
      <bottom style="thin">
        <color theme="0"/>
      </bottom>
      <diagonal/>
    </border>
    <border>
      <left/>
      <right style="dotted">
        <color theme="0"/>
      </right>
      <top style="medium">
        <color theme="0"/>
      </top>
      <bottom style="medium">
        <color theme="0"/>
      </bottom>
      <diagonal/>
    </border>
    <border>
      <left style="dotted">
        <color theme="0"/>
      </left>
      <right style="dotted">
        <color theme="0"/>
      </right>
      <top style="medium">
        <color theme="0"/>
      </top>
      <bottom style="medium">
        <color theme="0"/>
      </bottom>
      <diagonal/>
    </border>
    <border>
      <left style="dotted">
        <color theme="0"/>
      </left>
      <right style="dotted">
        <color theme="0"/>
      </right>
      <top style="thin">
        <color theme="0"/>
      </top>
      <bottom/>
      <diagonal/>
    </border>
    <border>
      <left style="medium">
        <color theme="1"/>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style="medium">
        <color theme="1"/>
      </right>
      <top/>
      <bottom/>
      <diagonal/>
    </border>
    <border>
      <left/>
      <right style="medium">
        <color theme="1"/>
      </right>
      <top/>
      <bottom style="medium">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style="medium">
        <color theme="1"/>
      </left>
      <right/>
      <top/>
      <bottom style="medium">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dotted">
        <color theme="0"/>
      </right>
      <top style="medium">
        <color theme="1"/>
      </top>
      <bottom/>
      <diagonal/>
    </border>
    <border>
      <left/>
      <right/>
      <top style="medium">
        <color theme="1"/>
      </top>
      <bottom style="thin">
        <color theme="0"/>
      </bottom>
      <diagonal/>
    </border>
    <border>
      <left/>
      <right style="dotted">
        <color theme="0"/>
      </right>
      <top style="medium">
        <color theme="1"/>
      </top>
      <bottom style="thin">
        <color theme="0"/>
      </bottom>
      <diagonal/>
    </border>
    <border>
      <left style="medium">
        <color theme="1"/>
      </left>
      <right style="dotted">
        <color theme="0"/>
      </right>
      <top/>
      <bottom/>
      <diagonal/>
    </border>
    <border>
      <left style="medium">
        <color theme="1"/>
      </left>
      <right style="dotted">
        <color theme="0"/>
      </right>
      <top/>
      <bottom style="medium">
        <color theme="1"/>
      </bottom>
      <diagonal/>
    </border>
    <border>
      <left style="dotted">
        <color theme="0"/>
      </left>
      <right style="dotted">
        <color theme="0"/>
      </right>
      <top/>
      <bottom style="medium">
        <color theme="1"/>
      </bottom>
      <diagonal/>
    </border>
    <border>
      <left/>
      <right style="dotted">
        <color theme="0"/>
      </right>
      <top/>
      <bottom style="medium">
        <color theme="1"/>
      </bottom>
      <diagonal/>
    </border>
    <border>
      <left style="medium">
        <color theme="1"/>
      </left>
      <right/>
      <top style="medium">
        <color theme="0"/>
      </top>
      <bottom style="medium">
        <color theme="1"/>
      </bottom>
      <diagonal/>
    </border>
    <border>
      <left/>
      <right/>
      <top style="medium">
        <color theme="0"/>
      </top>
      <bottom style="medium">
        <color theme="1"/>
      </bottom>
      <diagonal/>
    </border>
    <border>
      <left/>
      <right style="medium">
        <color theme="1"/>
      </right>
      <top style="medium">
        <color theme="0"/>
      </top>
      <bottom style="medium">
        <color theme="1"/>
      </bottom>
      <diagonal/>
    </border>
    <border>
      <left/>
      <right style="medium">
        <color indexed="64"/>
      </right>
      <top style="medium">
        <color theme="0"/>
      </top>
      <bottom style="medium">
        <color theme="1"/>
      </bottom>
      <diagonal/>
    </border>
    <border>
      <left style="medium">
        <color theme="1"/>
      </left>
      <right style="medium">
        <color theme="1"/>
      </right>
      <top style="medium">
        <color theme="1"/>
      </top>
      <bottom style="dotted">
        <color indexed="64"/>
      </bottom>
      <diagonal/>
    </border>
    <border>
      <left style="medium">
        <color theme="1"/>
      </left>
      <right style="medium">
        <color theme="1"/>
      </right>
      <top style="dotted">
        <color indexed="64"/>
      </top>
      <bottom style="dotted">
        <color indexed="64"/>
      </bottom>
      <diagonal/>
    </border>
    <border>
      <left style="medium">
        <color theme="1"/>
      </left>
      <right style="medium">
        <color theme="1"/>
      </right>
      <top/>
      <bottom style="dotted">
        <color indexed="64"/>
      </bottom>
      <diagonal/>
    </border>
    <border>
      <left style="medium">
        <color theme="1"/>
      </left>
      <right/>
      <top style="medium">
        <color theme="1"/>
      </top>
      <bottom style="dotted">
        <color indexed="64"/>
      </bottom>
      <diagonal/>
    </border>
    <border>
      <left/>
      <right/>
      <top style="medium">
        <color theme="1"/>
      </top>
      <bottom style="dotted">
        <color indexed="64"/>
      </bottom>
      <diagonal/>
    </border>
    <border>
      <left/>
      <right style="medium">
        <color theme="1"/>
      </right>
      <top style="medium">
        <color theme="1"/>
      </top>
      <bottom style="dotted">
        <color indexed="64"/>
      </bottom>
      <diagonal/>
    </border>
    <border>
      <left style="medium">
        <color theme="1"/>
      </left>
      <right/>
      <top style="dotted">
        <color indexed="64"/>
      </top>
      <bottom style="dotted">
        <color indexed="64"/>
      </bottom>
      <diagonal/>
    </border>
    <border>
      <left/>
      <right style="medium">
        <color theme="1"/>
      </right>
      <top style="dotted">
        <color indexed="64"/>
      </top>
      <bottom style="dotted">
        <color indexed="64"/>
      </bottom>
      <diagonal/>
    </border>
    <border>
      <left/>
      <right style="medium">
        <color theme="1"/>
      </right>
      <top/>
      <bottom style="dotted">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bottom/>
      <diagonal/>
    </border>
    <border>
      <left/>
      <right style="medium">
        <color theme="1"/>
      </right>
      <top/>
      <bottom style="thin">
        <color theme="0"/>
      </bottom>
      <diagonal/>
    </border>
    <border>
      <left style="medium">
        <color indexed="64"/>
      </left>
      <right style="medium">
        <color indexed="64"/>
      </right>
      <top style="medium">
        <color indexed="64"/>
      </top>
      <bottom/>
      <diagonal/>
    </border>
    <border>
      <left style="medium">
        <color indexed="64"/>
      </left>
      <right style="thin">
        <color theme="0"/>
      </right>
      <top/>
      <bottom/>
      <diagonal/>
    </border>
  </borders>
  <cellStyleXfs count="3">
    <xf numFmtId="0" fontId="0" fillId="0" borderId="0"/>
    <xf numFmtId="9" fontId="18" fillId="0" borderId="0" applyFont="0" applyFill="0" applyBorder="0" applyAlignment="0" applyProtection="0"/>
    <xf numFmtId="0" fontId="26" fillId="0" borderId="0"/>
  </cellStyleXfs>
  <cellXfs count="448">
    <xf numFmtId="0" fontId="0" fillId="0" borderId="0" xfId="0"/>
    <xf numFmtId="0" fontId="7" fillId="0" borderId="5" xfId="0" applyFont="1" applyBorder="1" applyAlignment="1" applyProtection="1">
      <alignment vertical="center" wrapText="1"/>
      <protection locked="0"/>
    </xf>
    <xf numFmtId="0" fontId="3" fillId="0" borderId="0" xfId="0" applyFont="1" applyAlignment="1" applyProtection="1">
      <alignment horizontal="center" vertical="center" wrapText="1"/>
      <protection locked="0"/>
    </xf>
    <xf numFmtId="49" fontId="1" fillId="0" borderId="2" xfId="0" applyNumberFormat="1" applyFont="1" applyBorder="1" applyAlignment="1" applyProtection="1">
      <alignment horizontal="centerContinuous" vertical="center" wrapText="1"/>
      <protection locked="0"/>
    </xf>
    <xf numFmtId="49" fontId="1" fillId="0" borderId="6" xfId="0" applyNumberFormat="1" applyFont="1" applyBorder="1" applyAlignment="1" applyProtection="1">
      <alignment horizontal="centerContinuous" vertical="center" wrapText="1"/>
      <protection locked="0"/>
    </xf>
    <xf numFmtId="0" fontId="5" fillId="0" borderId="0" xfId="0" applyFont="1" applyAlignment="1" applyProtection="1">
      <alignment horizontal="centerContinuous" vertical="center" wrapText="1"/>
      <protection locked="0"/>
    </xf>
    <xf numFmtId="0" fontId="1" fillId="0" borderId="2" xfId="0" applyFont="1" applyBorder="1" applyAlignment="1" applyProtection="1">
      <alignment horizontal="centerContinuous" vertical="center" wrapText="1"/>
      <protection locked="0"/>
    </xf>
    <xf numFmtId="0" fontId="1" fillId="0" borderId="6" xfId="0" applyFont="1" applyBorder="1" applyAlignment="1" applyProtection="1">
      <alignment horizontal="centerContinuous" vertical="center" wrapText="1"/>
      <protection locked="0"/>
    </xf>
    <xf numFmtId="0" fontId="13" fillId="0" borderId="0" xfId="0" applyFont="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2" fillId="0" borderId="0" xfId="0" applyFont="1" applyAlignment="1" applyProtection="1">
      <alignment vertical="center" wrapText="1"/>
      <protection locked="0"/>
    </xf>
    <xf numFmtId="0" fontId="3" fillId="0" borderId="0" xfId="0" applyFont="1" applyAlignment="1" applyProtection="1">
      <alignment horizontal="left" vertical="center" wrapText="1" indent="1"/>
      <protection locked="0"/>
    </xf>
    <xf numFmtId="0" fontId="3" fillId="0" borderId="5" xfId="0" applyFont="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0" fontId="7" fillId="0" borderId="0" xfId="0" applyFont="1" applyAlignment="1" applyProtection="1">
      <alignment horizontal="left" vertical="center" wrapText="1" indent="2"/>
      <protection locked="0"/>
    </xf>
    <xf numFmtId="0" fontId="12" fillId="0" borderId="0" xfId="0" applyFont="1" applyAlignment="1" applyProtection="1">
      <alignment horizontal="center" vertical="center" wrapText="1"/>
      <protection locked="0"/>
    </xf>
    <xf numFmtId="0" fontId="13" fillId="4" borderId="1" xfId="0" applyFont="1" applyFill="1" applyBorder="1" applyAlignment="1" applyProtection="1">
      <alignment vertical="center" wrapText="1"/>
      <protection locked="0"/>
    </xf>
    <xf numFmtId="49" fontId="13" fillId="4" borderId="0" xfId="0" applyNumberFormat="1" applyFont="1" applyFill="1" applyAlignment="1" applyProtection="1">
      <alignment horizontal="centerContinuous" vertical="center" wrapText="1"/>
      <protection locked="0"/>
    </xf>
    <xf numFmtId="49" fontId="13" fillId="4" borderId="7" xfId="0" applyNumberFormat="1" applyFont="1" applyFill="1" applyBorder="1" applyAlignment="1" applyProtection="1">
      <alignment vertical="center" wrapText="1"/>
      <protection locked="0"/>
    </xf>
    <xf numFmtId="49" fontId="13" fillId="4" borderId="7" xfId="0" applyNumberFormat="1" applyFont="1" applyFill="1" applyBorder="1" applyAlignment="1" applyProtection="1">
      <alignment horizontal="center" vertical="center" wrapText="1"/>
      <protection locked="0"/>
    </xf>
    <xf numFmtId="49" fontId="13" fillId="4" borderId="0" xfId="0" applyNumberFormat="1" applyFont="1" applyFill="1" applyAlignment="1" applyProtection="1">
      <alignment horizontal="centerContinuous" wrapText="1"/>
      <protection locked="0"/>
    </xf>
    <xf numFmtId="49" fontId="13" fillId="4" borderId="1" xfId="0" applyNumberFormat="1" applyFont="1" applyFill="1" applyBorder="1" applyAlignment="1" applyProtection="1">
      <alignment vertical="center" wrapText="1"/>
      <protection locked="0"/>
    </xf>
    <xf numFmtId="0" fontId="3" fillId="2" borderId="0" xfId="0" applyFont="1" applyFill="1" applyAlignment="1" applyProtection="1">
      <alignment horizontal="left" vertical="center" wrapText="1" indent="1"/>
      <protection locked="0"/>
    </xf>
    <xf numFmtId="49" fontId="13" fillId="4" borderId="9" xfId="0" applyNumberFormat="1" applyFont="1" applyFill="1" applyBorder="1" applyAlignment="1" applyProtection="1">
      <alignment horizontal="centerContinuous" vertical="center" wrapText="1"/>
      <protection locked="0"/>
    </xf>
    <xf numFmtId="0" fontId="13" fillId="4" borderId="9" xfId="0" applyFont="1" applyFill="1" applyBorder="1" applyAlignment="1" applyProtection="1">
      <alignment horizontal="centerContinuous" vertical="center" wrapText="1"/>
      <protection locked="0"/>
    </xf>
    <xf numFmtId="49" fontId="13" fillId="4" borderId="15" xfId="0" applyNumberFormat="1" applyFont="1" applyFill="1" applyBorder="1" applyAlignment="1" applyProtection="1">
      <alignment horizontal="centerContinuous" vertical="center" wrapText="1"/>
      <protection locked="0"/>
    </xf>
    <xf numFmtId="49" fontId="17" fillId="0" borderId="3" xfId="0" applyNumberFormat="1" applyFont="1" applyBorder="1" applyAlignment="1" applyProtection="1">
      <alignment horizontal="centerContinuous" vertical="center" wrapText="1"/>
      <protection locked="0"/>
    </xf>
    <xf numFmtId="49" fontId="13" fillId="4" borderId="1" xfId="0" applyNumberFormat="1" applyFont="1" applyFill="1" applyBorder="1" applyAlignment="1" applyProtection="1">
      <alignment horizontal="center" vertical="center" wrapText="1"/>
      <protection locked="0"/>
    </xf>
    <xf numFmtId="0" fontId="11" fillId="0" borderId="0" xfId="0" applyFont="1" applyProtection="1">
      <protection locked="0"/>
    </xf>
    <xf numFmtId="49" fontId="12" fillId="0" borderId="0" xfId="0" applyNumberFormat="1" applyFont="1" applyAlignment="1" applyProtection="1">
      <alignment vertical="center" wrapText="1"/>
      <protection locked="0"/>
    </xf>
    <xf numFmtId="0" fontId="13" fillId="4" borderId="1" xfId="0" applyFont="1" applyFill="1" applyBorder="1" applyAlignment="1" applyProtection="1">
      <alignment horizontal="center" vertical="center" wrapText="1"/>
      <protection locked="0"/>
    </xf>
    <xf numFmtId="0" fontId="17" fillId="0" borderId="2" xfId="0" applyFont="1" applyBorder="1" applyAlignment="1" applyProtection="1">
      <alignment horizontal="centerContinuous" vertical="center" wrapText="1"/>
      <protection locked="0"/>
    </xf>
    <xf numFmtId="0" fontId="17" fillId="0" borderId="3" xfId="0" applyFont="1" applyBorder="1" applyAlignment="1" applyProtection="1">
      <alignment horizontal="centerContinuous" vertical="center" wrapText="1"/>
      <protection locked="0"/>
    </xf>
    <xf numFmtId="0" fontId="1" fillId="0" borderId="0" xfId="0" applyFont="1" applyAlignment="1" applyProtection="1">
      <alignment vertical="center" wrapText="1"/>
      <protection locked="0"/>
    </xf>
    <xf numFmtId="0" fontId="12" fillId="0" borderId="5"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20" fillId="0" borderId="1" xfId="0" applyFont="1" applyBorder="1" applyAlignment="1" applyProtection="1">
      <alignment horizontal="justify" vertical="center" wrapText="1"/>
      <protection locked="0"/>
    </xf>
    <xf numFmtId="0" fontId="12" fillId="0" borderId="0" xfId="0" applyFont="1" applyProtection="1">
      <protection locked="0"/>
    </xf>
    <xf numFmtId="0" fontId="1" fillId="0" borderId="4" xfId="0" applyFont="1" applyBorder="1" applyAlignment="1" applyProtection="1">
      <alignment horizontal="right" vertical="center"/>
      <protection locked="0"/>
    </xf>
    <xf numFmtId="0" fontId="5" fillId="0" borderId="0" xfId="0" applyFont="1" applyAlignment="1" applyProtection="1">
      <alignment vertical="center"/>
      <protection locked="0"/>
    </xf>
    <xf numFmtId="0" fontId="4" fillId="0" borderId="0" xfId="0" applyFont="1" applyAlignment="1" applyProtection="1">
      <alignment horizontal="justify" vertical="center" wrapText="1"/>
      <protection locked="0"/>
    </xf>
    <xf numFmtId="49" fontId="13" fillId="0" borderId="0" xfId="0" applyNumberFormat="1" applyFont="1" applyAlignment="1" applyProtection="1">
      <alignment vertical="center" wrapText="1"/>
      <protection locked="0"/>
    </xf>
    <xf numFmtId="49" fontId="16" fillId="0" borderId="0" xfId="0" applyNumberFormat="1" applyFont="1" applyAlignment="1" applyProtection="1">
      <alignment vertical="center" wrapText="1"/>
      <protection locked="0"/>
    </xf>
    <xf numFmtId="49" fontId="13" fillId="0" borderId="0" xfId="0" applyNumberFormat="1" applyFont="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0" fontId="22" fillId="0" borderId="0" xfId="0" applyFont="1" applyProtection="1">
      <protection locked="0"/>
    </xf>
    <xf numFmtId="0" fontId="11" fillId="0" borderId="0" xfId="0" applyFont="1" applyAlignment="1" applyProtection="1">
      <alignment horizontal="center"/>
      <protection locked="0"/>
    </xf>
    <xf numFmtId="0" fontId="11" fillId="0" borderId="0" xfId="0" applyFont="1" applyAlignment="1" applyProtection="1">
      <alignment horizontal="centerContinuous"/>
      <protection locked="0"/>
    </xf>
    <xf numFmtId="165" fontId="11" fillId="0" borderId="0" xfId="0" applyNumberFormat="1" applyFont="1" applyProtection="1">
      <protection locked="0"/>
    </xf>
    <xf numFmtId="0" fontId="6" fillId="0" borderId="0" xfId="0" applyFont="1" applyAlignment="1" applyProtection="1">
      <alignment horizontal="justify" vertical="top"/>
      <protection locked="0"/>
    </xf>
    <xf numFmtId="0" fontId="6" fillId="0" borderId="0" xfId="0" applyFont="1" applyAlignment="1" applyProtection="1">
      <alignment horizontal="left" vertical="top" wrapText="1"/>
      <protection locked="0"/>
    </xf>
    <xf numFmtId="0" fontId="8" fillId="0" borderId="0" xfId="0" applyFont="1" applyAlignment="1" applyProtection="1">
      <alignment horizontal="justify" vertical="top"/>
      <protection locked="0"/>
    </xf>
    <xf numFmtId="0" fontId="8" fillId="0" borderId="0" xfId="0" applyFont="1" applyAlignment="1" applyProtection="1">
      <alignment horizontal="justify" vertical="top" wrapText="1"/>
      <protection locked="0"/>
    </xf>
    <xf numFmtId="0" fontId="8" fillId="0" borderId="0" xfId="0" applyFont="1" applyAlignment="1" applyProtection="1">
      <alignment horizontal="justify" vertical="center" wrapText="1"/>
      <protection locked="0"/>
    </xf>
    <xf numFmtId="0" fontId="6" fillId="0" borderId="0" xfId="0" applyFont="1" applyAlignment="1" applyProtection="1">
      <alignment horizontal="justify" vertical="center" wrapText="1"/>
      <protection locked="0"/>
    </xf>
    <xf numFmtId="0" fontId="1" fillId="0" borderId="3" xfId="0" applyFont="1" applyBorder="1" applyAlignment="1" applyProtection="1">
      <alignment horizontal="centerContinuous" vertical="center" wrapText="1"/>
      <protection locked="0"/>
    </xf>
    <xf numFmtId="0" fontId="3" fillId="0" borderId="2" xfId="0" applyFont="1" applyBorder="1" applyAlignment="1" applyProtection="1">
      <alignment horizontal="centerContinuous" vertical="center" wrapText="1"/>
      <protection locked="0"/>
    </xf>
    <xf numFmtId="0" fontId="13" fillId="4" borderId="12" xfId="0" applyFont="1" applyFill="1" applyBorder="1" applyAlignment="1" applyProtection="1">
      <alignment horizontal="centerContinuous" vertical="center" wrapText="1"/>
      <protection locked="0"/>
    </xf>
    <xf numFmtId="0" fontId="13" fillId="5" borderId="0" xfId="0" applyFont="1" applyFill="1" applyAlignment="1" applyProtection="1">
      <alignment vertical="center" wrapText="1"/>
      <protection locked="0"/>
    </xf>
    <xf numFmtId="0" fontId="13" fillId="4" borderId="11" xfId="0" applyFont="1" applyFill="1" applyBorder="1" applyAlignment="1" applyProtection="1">
      <alignment horizontal="centerContinuous" vertical="center" wrapText="1"/>
      <protection locked="0"/>
    </xf>
    <xf numFmtId="0" fontId="2" fillId="4" borderId="12" xfId="0" applyFont="1" applyFill="1" applyBorder="1" applyAlignment="1" applyProtection="1">
      <alignment horizontal="center" vertical="center" wrapText="1"/>
      <protection locked="0"/>
    </xf>
    <xf numFmtId="0" fontId="13" fillId="5" borderId="0" xfId="0" applyFont="1" applyFill="1" applyAlignment="1" applyProtection="1">
      <alignment wrapText="1"/>
      <protection locked="0"/>
    </xf>
    <xf numFmtId="0" fontId="2" fillId="4" borderId="11" xfId="0" applyFont="1" applyFill="1" applyBorder="1" applyAlignment="1" applyProtection="1">
      <alignment horizontal="center" vertical="center" wrapText="1"/>
      <protection locked="0"/>
    </xf>
    <xf numFmtId="166" fontId="12" fillId="0" borderId="0" xfId="1" applyNumberFormat="1" applyFont="1" applyFill="1" applyBorder="1" applyAlignment="1" applyProtection="1">
      <alignment horizontal="center" vertical="center" wrapText="1"/>
      <protection locked="0"/>
    </xf>
    <xf numFmtId="166" fontId="12" fillId="0" borderId="5" xfId="1" applyNumberFormat="1" applyFont="1" applyFill="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0" fillId="0" borderId="0" xfId="0" applyFont="1" applyAlignment="1" applyProtection="1">
      <alignment horizontal="justify" vertical="top" wrapText="1"/>
      <protection locked="0"/>
    </xf>
    <xf numFmtId="0" fontId="13" fillId="0" borderId="0" xfId="0" applyFont="1" applyAlignment="1" applyProtection="1">
      <alignment vertical="center" wrapText="1"/>
      <protection locked="0"/>
    </xf>
    <xf numFmtId="0" fontId="3" fillId="0" borderId="3" xfId="0" applyFont="1" applyBorder="1" applyAlignment="1" applyProtection="1">
      <alignment horizontal="centerContinuous" vertical="center" wrapText="1"/>
      <protection locked="0"/>
    </xf>
    <xf numFmtId="0" fontId="3" fillId="0" borderId="6" xfId="0" applyFont="1" applyBorder="1" applyAlignment="1" applyProtection="1">
      <alignment horizontal="centerContinuous" vertical="center" wrapText="1"/>
      <protection locked="0"/>
    </xf>
    <xf numFmtId="0" fontId="13" fillId="4" borderId="0" xfId="0" applyFont="1" applyFill="1" applyAlignment="1" applyProtection="1">
      <alignment horizontal="center" vertical="center" wrapText="1"/>
      <protection locked="0"/>
    </xf>
    <xf numFmtId="0" fontId="13" fillId="4" borderId="13"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6" fillId="0" borderId="0" xfId="0" applyFont="1" applyAlignment="1" applyProtection="1">
      <alignment horizontal="justify" vertical="top" wrapText="1"/>
      <protection locked="0"/>
    </xf>
    <xf numFmtId="0" fontId="8" fillId="0" borderId="0" xfId="0" applyFont="1" applyAlignment="1" applyProtection="1">
      <alignment vertical="center"/>
      <protection locked="0"/>
    </xf>
    <xf numFmtId="0" fontId="10" fillId="0" borderId="0" xfId="0" applyFont="1" applyAlignment="1" applyProtection="1">
      <alignment vertical="center"/>
      <protection locked="0"/>
    </xf>
    <xf numFmtId="0" fontId="21" fillId="4" borderId="1" xfId="0" applyFont="1" applyFill="1" applyBorder="1" applyAlignment="1" applyProtection="1">
      <alignment horizontal="centerContinuous" vertical="center" wrapText="1"/>
      <protection locked="0"/>
    </xf>
    <xf numFmtId="0" fontId="13" fillId="4" borderId="1" xfId="0" applyFont="1" applyFill="1" applyBorder="1" applyAlignment="1" applyProtection="1">
      <alignment horizontal="centerContinuous" vertical="center" wrapText="1"/>
      <protection locked="0"/>
    </xf>
    <xf numFmtId="0" fontId="12" fillId="0" borderId="0" xfId="0" applyFont="1" applyAlignment="1" applyProtection="1">
      <alignment vertical="top" wrapText="1"/>
      <protection locked="0"/>
    </xf>
    <xf numFmtId="0" fontId="13" fillId="4" borderId="3"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Continuous" vertical="center" wrapText="1"/>
      <protection locked="0"/>
    </xf>
    <xf numFmtId="0" fontId="13" fillId="4" borderId="17" xfId="0" applyFont="1" applyFill="1" applyBorder="1" applyAlignment="1" applyProtection="1">
      <alignment horizontal="centerContinuous" vertical="center" wrapText="1"/>
      <protection locked="0"/>
    </xf>
    <xf numFmtId="165" fontId="3" fillId="0" borderId="5" xfId="0" applyNumberFormat="1" applyFont="1" applyBorder="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165" fontId="19" fillId="0" borderId="5" xfId="0" applyNumberFormat="1" applyFont="1" applyBorder="1" applyAlignment="1" applyProtection="1">
      <alignment horizontal="center" vertical="center" wrapText="1"/>
      <protection locked="0"/>
    </xf>
    <xf numFmtId="165" fontId="19" fillId="0" borderId="0" xfId="0" applyNumberFormat="1" applyFont="1" applyAlignment="1" applyProtection="1">
      <alignment horizontal="center" vertical="center" wrapText="1"/>
      <protection locked="0"/>
    </xf>
    <xf numFmtId="0" fontId="13" fillId="4" borderId="7" xfId="0" applyFont="1" applyFill="1" applyBorder="1" applyAlignment="1" applyProtection="1">
      <alignment vertical="center" wrapText="1"/>
      <protection locked="0"/>
    </xf>
    <xf numFmtId="167" fontId="12" fillId="0" borderId="0" xfId="0" applyNumberFormat="1" applyFont="1" applyAlignment="1" applyProtection="1">
      <alignment horizontal="center" vertical="center" wrapText="1"/>
      <protection locked="0"/>
    </xf>
    <xf numFmtId="167" fontId="3" fillId="0" borderId="0" xfId="0" applyNumberFormat="1" applyFont="1" applyAlignment="1" applyProtection="1">
      <alignment horizontal="center" vertical="center" wrapText="1"/>
      <protection locked="0"/>
    </xf>
    <xf numFmtId="167" fontId="12" fillId="0" borderId="5" xfId="0" applyNumberFormat="1" applyFont="1" applyBorder="1" applyAlignment="1" applyProtection="1">
      <alignment horizontal="center" vertical="center" wrapText="1"/>
      <protection locked="0"/>
    </xf>
    <xf numFmtId="168" fontId="12" fillId="0" borderId="0" xfId="0" applyNumberFormat="1" applyFont="1" applyAlignment="1" applyProtection="1">
      <alignment horizontal="center" vertical="center" wrapText="1"/>
      <protection locked="0"/>
    </xf>
    <xf numFmtId="169" fontId="12" fillId="0" borderId="5" xfId="0" applyNumberFormat="1" applyFont="1" applyBorder="1" applyAlignment="1" applyProtection="1">
      <alignment horizontal="center" vertical="center" wrapText="1"/>
      <protection locked="0"/>
    </xf>
    <xf numFmtId="168" fontId="7" fillId="0" borderId="0" xfId="0" applyNumberFormat="1" applyFont="1" applyAlignment="1" applyProtection="1">
      <alignment horizontal="center" vertical="center" wrapText="1"/>
      <protection locked="0"/>
    </xf>
    <xf numFmtId="168" fontId="7" fillId="0" borderId="5" xfId="0" applyNumberFormat="1" applyFont="1" applyBorder="1" applyAlignment="1" applyProtection="1">
      <alignment horizontal="center" vertical="center" wrapText="1"/>
      <protection locked="0"/>
    </xf>
    <xf numFmtId="168" fontId="12" fillId="2" borderId="0" xfId="0" applyNumberFormat="1" applyFont="1" applyFill="1" applyAlignment="1" applyProtection="1">
      <alignment vertical="center" wrapText="1"/>
      <protection locked="0"/>
    </xf>
    <xf numFmtId="0" fontId="4" fillId="0" borderId="0" xfId="0" applyFont="1" applyAlignment="1" applyProtection="1">
      <alignment horizontal="justify" vertical="top" wrapText="1"/>
      <protection locked="0"/>
    </xf>
    <xf numFmtId="169" fontId="12" fillId="2" borderId="5" xfId="0" applyNumberFormat="1" applyFont="1" applyFill="1" applyBorder="1" applyAlignment="1" applyProtection="1">
      <alignment horizontal="center" vertical="center" wrapText="1"/>
      <protection locked="0"/>
    </xf>
    <xf numFmtId="0" fontId="13" fillId="0" borderId="5" xfId="0" applyFont="1" applyBorder="1" applyAlignment="1" applyProtection="1">
      <alignment vertical="center" wrapText="1"/>
      <protection locked="0"/>
    </xf>
    <xf numFmtId="0" fontId="10" fillId="0" borderId="0" xfId="0" applyFont="1" applyAlignment="1" applyProtection="1">
      <alignment horizontal="justify" vertical="center" wrapText="1"/>
      <protection locked="0"/>
    </xf>
    <xf numFmtId="168" fontId="7" fillId="0" borderId="7" xfId="0" applyNumberFormat="1" applyFont="1" applyBorder="1" applyAlignment="1" applyProtection="1">
      <alignment horizontal="center" vertical="center" wrapText="1"/>
      <protection locked="0"/>
    </xf>
    <xf numFmtId="0" fontId="22" fillId="2" borderId="0" xfId="0" applyFont="1" applyFill="1" applyProtection="1">
      <protection locked="0"/>
    </xf>
    <xf numFmtId="0" fontId="11" fillId="2" borderId="0" xfId="0" applyFont="1" applyFill="1" applyProtection="1">
      <protection locked="0"/>
    </xf>
    <xf numFmtId="0" fontId="22" fillId="2" borderId="0" xfId="0" applyFont="1" applyFill="1"/>
    <xf numFmtId="166" fontId="11" fillId="0" borderId="0" xfId="0" applyNumberFormat="1" applyFont="1" applyProtection="1">
      <protection locked="0"/>
    </xf>
    <xf numFmtId="0" fontId="6" fillId="0" borderId="0" xfId="0" applyFont="1" applyProtection="1">
      <protection locked="0"/>
    </xf>
    <xf numFmtId="0" fontId="7" fillId="0" borderId="0" xfId="0" applyFont="1" applyAlignment="1" applyProtection="1">
      <alignment horizontal="right" vertical="center" wrapText="1"/>
      <protection locked="0"/>
    </xf>
    <xf numFmtId="0" fontId="23" fillId="0" borderId="0" xfId="0" applyFont="1" applyProtection="1">
      <protection locked="0"/>
    </xf>
    <xf numFmtId="165" fontId="12" fillId="0" borderId="0" xfId="0" applyNumberFormat="1" applyFont="1" applyProtection="1">
      <protection locked="0"/>
    </xf>
    <xf numFmtId="168" fontId="3" fillId="0" borderId="8" xfId="1" applyNumberFormat="1" applyFont="1" applyBorder="1" applyAlignment="1" applyProtection="1">
      <alignment horizontal="center" vertical="center" wrapText="1"/>
    </xf>
    <xf numFmtId="168" fontId="12" fillId="0" borderId="7" xfId="1" applyNumberFormat="1" applyFont="1" applyBorder="1" applyAlignment="1" applyProtection="1">
      <alignment horizontal="center" vertical="center" wrapText="1"/>
    </xf>
    <xf numFmtId="168" fontId="12" fillId="0" borderId="8" xfId="1" applyNumberFormat="1" applyFont="1" applyBorder="1" applyAlignment="1" applyProtection="1">
      <alignment horizontal="center" vertical="center" wrapText="1"/>
    </xf>
    <xf numFmtId="49" fontId="2" fillId="4" borderId="9" xfId="0" applyNumberFormat="1" applyFont="1" applyFill="1" applyBorder="1" applyAlignment="1" applyProtection="1">
      <alignment horizontal="centerContinuous" vertical="center"/>
      <protection locked="0"/>
    </xf>
    <xf numFmtId="49" fontId="13" fillId="4" borderId="25" xfId="0" applyNumberFormat="1" applyFont="1" applyFill="1" applyBorder="1" applyAlignment="1" applyProtection="1">
      <alignment wrapText="1"/>
      <protection locked="0"/>
    </xf>
    <xf numFmtId="49" fontId="13" fillId="7" borderId="25" xfId="0" applyNumberFormat="1" applyFont="1" applyFill="1" applyBorder="1" applyAlignment="1" applyProtection="1">
      <alignment horizontal="center" vertical="center" wrapText="1"/>
      <protection locked="0"/>
    </xf>
    <xf numFmtId="168" fontId="12" fillId="0" borderId="26" xfId="0" applyNumberFormat="1" applyFont="1" applyBorder="1" applyAlignment="1" applyProtection="1">
      <alignment horizontal="center" vertical="center" wrapText="1"/>
      <protection locked="0"/>
    </xf>
    <xf numFmtId="168" fontId="3" fillId="0" borderId="27" xfId="0" applyNumberFormat="1" applyFont="1" applyBorder="1" applyAlignment="1">
      <alignment horizontal="center" vertical="center" shrinkToFit="1"/>
    </xf>
    <xf numFmtId="168" fontId="12" fillId="0" borderId="27" xfId="0" applyNumberFormat="1" applyFont="1" applyBorder="1" applyAlignment="1" applyProtection="1">
      <alignment horizontal="center" vertical="center" wrapText="1"/>
      <protection locked="0"/>
    </xf>
    <xf numFmtId="49" fontId="13" fillId="7" borderId="29" xfId="0" applyNumberFormat="1" applyFont="1" applyFill="1" applyBorder="1" applyAlignment="1" applyProtection="1">
      <alignment horizontal="center" vertical="center" wrapText="1"/>
      <protection locked="0"/>
    </xf>
    <xf numFmtId="49" fontId="13" fillId="4" borderId="28" xfId="0" applyNumberFormat="1" applyFont="1" applyFill="1" applyBorder="1" applyAlignment="1" applyProtection="1">
      <alignment horizontal="centerContinuous" vertical="center" wrapText="1"/>
      <protection locked="0"/>
    </xf>
    <xf numFmtId="49" fontId="13" fillId="4" borderId="30" xfId="0" applyNumberFormat="1" applyFont="1" applyFill="1" applyBorder="1" applyAlignment="1" applyProtection="1">
      <alignment horizontal="centerContinuous" vertical="center" wrapText="1"/>
      <protection locked="0"/>
    </xf>
    <xf numFmtId="49" fontId="13" fillId="4" borderId="31" xfId="0" applyNumberFormat="1" applyFont="1" applyFill="1" applyBorder="1" applyAlignment="1" applyProtection="1">
      <alignment horizontal="centerContinuous" vertical="center" wrapText="1"/>
      <protection locked="0"/>
    </xf>
    <xf numFmtId="49" fontId="13" fillId="4" borderId="29" xfId="0" applyNumberFormat="1" applyFont="1" applyFill="1" applyBorder="1" applyAlignment="1" applyProtection="1">
      <alignment horizontal="center" wrapText="1"/>
      <protection locked="0"/>
    </xf>
    <xf numFmtId="0" fontId="13" fillId="7" borderId="29" xfId="0" applyFont="1" applyFill="1" applyBorder="1" applyAlignment="1" applyProtection="1">
      <alignment horizontal="center" vertical="center" wrapText="1"/>
      <protection locked="0"/>
    </xf>
    <xf numFmtId="0" fontId="13" fillId="4" borderId="29" xfId="0" applyFont="1" applyFill="1" applyBorder="1" applyAlignment="1" applyProtection="1">
      <alignment wrapText="1"/>
      <protection locked="0"/>
    </xf>
    <xf numFmtId="0" fontId="2" fillId="4" borderId="32" xfId="0" applyFont="1" applyFill="1" applyBorder="1" applyAlignment="1" applyProtection="1">
      <alignment horizontal="center" vertical="center" wrapText="1"/>
      <protection locked="0"/>
    </xf>
    <xf numFmtId="0" fontId="2" fillId="4" borderId="33"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vertical="center" wrapText="1"/>
      <protection locked="0"/>
    </xf>
    <xf numFmtId="0" fontId="13" fillId="4" borderId="34" xfId="0" applyFont="1" applyFill="1" applyBorder="1" applyAlignment="1" applyProtection="1">
      <alignment horizontal="center" wrapText="1"/>
      <protection locked="0"/>
    </xf>
    <xf numFmtId="0" fontId="13" fillId="4" borderId="29" xfId="0" applyFont="1" applyFill="1" applyBorder="1" applyAlignment="1" applyProtection="1">
      <alignment horizontal="center" vertical="center" wrapText="1"/>
      <protection locked="0"/>
    </xf>
    <xf numFmtId="0" fontId="13" fillId="4" borderId="30" xfId="0" applyFont="1" applyFill="1" applyBorder="1" applyAlignment="1" applyProtection="1">
      <alignment vertical="center" wrapText="1"/>
      <protection locked="0"/>
    </xf>
    <xf numFmtId="0" fontId="7" fillId="6" borderId="37" xfId="0" applyFont="1" applyFill="1" applyBorder="1" applyAlignment="1" applyProtection="1">
      <alignment vertical="center" wrapText="1"/>
      <protection locked="0"/>
    </xf>
    <xf numFmtId="0" fontId="7" fillId="6" borderId="38" xfId="0" applyFont="1" applyFill="1" applyBorder="1" applyAlignment="1" applyProtection="1">
      <alignment vertical="center" wrapText="1"/>
      <protection locked="0"/>
    </xf>
    <xf numFmtId="168" fontId="7" fillId="0" borderId="39" xfId="0" applyNumberFormat="1" applyFont="1" applyBorder="1" applyAlignment="1" applyProtection="1">
      <alignment horizontal="center" vertical="center" wrapText="1"/>
      <protection locked="0"/>
    </xf>
    <xf numFmtId="168" fontId="7" fillId="2" borderId="39" xfId="0" applyNumberFormat="1" applyFont="1" applyFill="1" applyBorder="1" applyAlignment="1" applyProtection="1">
      <alignment horizontal="center" vertical="center" wrapText="1"/>
      <protection locked="0"/>
    </xf>
    <xf numFmtId="168" fontId="7" fillId="2" borderId="40" xfId="0" applyNumberFormat="1" applyFont="1" applyFill="1" applyBorder="1" applyAlignment="1" applyProtection="1">
      <alignment horizontal="center" vertical="center" wrapText="1"/>
      <protection locked="0"/>
    </xf>
    <xf numFmtId="169" fontId="12" fillId="0" borderId="44" xfId="0" applyNumberFormat="1" applyFont="1" applyBorder="1" applyAlignment="1" applyProtection="1">
      <alignment horizontal="center" vertical="center" wrapText="1"/>
      <protection locked="0"/>
    </xf>
    <xf numFmtId="169" fontId="12" fillId="0" borderId="0" xfId="0" applyNumberFormat="1" applyFont="1" applyAlignment="1" applyProtection="1">
      <alignment horizontal="center" vertical="center" wrapText="1"/>
      <protection locked="0"/>
    </xf>
    <xf numFmtId="169" fontId="7" fillId="0" borderId="44" xfId="0" applyNumberFormat="1" applyFont="1" applyBorder="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9" fontId="7" fillId="2" borderId="44" xfId="0" applyNumberFormat="1" applyFont="1" applyFill="1" applyBorder="1" applyAlignment="1" applyProtection="1">
      <alignment horizontal="center" vertical="center" wrapText="1"/>
      <protection locked="0"/>
    </xf>
    <xf numFmtId="169" fontId="7" fillId="2" borderId="0" xfId="0" applyNumberFormat="1" applyFont="1" applyFill="1" applyAlignment="1" applyProtection="1">
      <alignment horizontal="center" vertical="center" wrapText="1"/>
      <protection locked="0"/>
    </xf>
    <xf numFmtId="169" fontId="12" fillId="2" borderId="45" xfId="0" applyNumberFormat="1" applyFont="1" applyFill="1" applyBorder="1" applyAlignment="1" applyProtection="1">
      <alignment horizontal="center" vertical="center" wrapText="1"/>
      <protection locked="0"/>
    </xf>
    <xf numFmtId="168" fontId="12" fillId="0" borderId="39" xfId="0" applyNumberFormat="1" applyFont="1" applyBorder="1" applyAlignment="1" applyProtection="1">
      <alignment horizontal="center"/>
      <protection locked="0"/>
    </xf>
    <xf numFmtId="168" fontId="7" fillId="0" borderId="39" xfId="0" applyNumberFormat="1" applyFont="1" applyBorder="1" applyAlignment="1" applyProtection="1">
      <alignment horizontal="center" vertical="center"/>
      <protection locked="0"/>
    </xf>
    <xf numFmtId="168" fontId="7" fillId="2" borderId="39" xfId="0" applyNumberFormat="1" applyFont="1" applyFill="1" applyBorder="1" applyAlignment="1" applyProtection="1">
      <alignment horizontal="center" vertical="center"/>
      <protection locked="0"/>
    </xf>
    <xf numFmtId="169" fontId="12" fillId="2" borderId="46" xfId="0" applyNumberFormat="1" applyFont="1" applyFill="1" applyBorder="1" applyAlignment="1" applyProtection="1">
      <alignment horizontal="center" vertical="center" wrapText="1"/>
      <protection locked="0"/>
    </xf>
    <xf numFmtId="169" fontId="12" fillId="2" borderId="47" xfId="0" applyNumberFormat="1" applyFont="1" applyFill="1" applyBorder="1" applyAlignment="1" applyProtection="1">
      <alignment horizontal="center" vertical="center" wrapText="1"/>
      <protection locked="0"/>
    </xf>
    <xf numFmtId="168" fontId="12" fillId="2" borderId="48" xfId="0" applyNumberFormat="1" applyFont="1" applyFill="1" applyBorder="1" applyAlignment="1" applyProtection="1">
      <alignment horizontal="center"/>
      <protection locked="0"/>
    </xf>
    <xf numFmtId="168" fontId="12" fillId="0" borderId="44" xfId="0" applyNumberFormat="1" applyFont="1" applyBorder="1" applyAlignment="1" applyProtection="1">
      <alignment horizontal="center"/>
      <protection locked="0"/>
    </xf>
    <xf numFmtId="168" fontId="12" fillId="0" borderId="39" xfId="0" applyNumberFormat="1" applyFont="1" applyBorder="1" applyAlignment="1">
      <alignment horizontal="center" vertical="center" wrapText="1"/>
    </xf>
    <xf numFmtId="168" fontId="7" fillId="0" borderId="39" xfId="0" applyNumberFormat="1" applyFont="1" applyBorder="1" applyAlignment="1">
      <alignment horizontal="center" vertical="center" wrapText="1"/>
    </xf>
    <xf numFmtId="168" fontId="7" fillId="2" borderId="39" xfId="0" applyNumberFormat="1" applyFont="1" applyFill="1" applyBorder="1" applyAlignment="1">
      <alignment horizontal="center" vertical="center" wrapText="1"/>
    </xf>
    <xf numFmtId="168" fontId="12" fillId="2" borderId="44" xfId="0" applyNumberFormat="1" applyFont="1" applyFill="1" applyBorder="1" applyAlignment="1" applyProtection="1">
      <alignment horizontal="center"/>
      <protection locked="0"/>
    </xf>
    <xf numFmtId="168" fontId="12" fillId="2" borderId="46" xfId="0" applyNumberFormat="1" applyFont="1" applyFill="1" applyBorder="1" applyAlignment="1" applyProtection="1">
      <alignment horizontal="center"/>
      <protection locked="0"/>
    </xf>
    <xf numFmtId="168" fontId="12" fillId="2" borderId="48" xfId="0" applyNumberFormat="1" applyFont="1" applyFill="1" applyBorder="1" applyAlignment="1">
      <alignment vertical="center" wrapText="1"/>
    </xf>
    <xf numFmtId="168" fontId="12" fillId="0" borderId="39" xfId="0" applyNumberFormat="1" applyFont="1" applyBorder="1" applyAlignment="1" applyProtection="1">
      <alignment horizontal="center" vertical="center" wrapText="1"/>
      <protection locked="0"/>
    </xf>
    <xf numFmtId="0" fontId="13" fillId="4" borderId="49" xfId="0" applyFont="1" applyFill="1" applyBorder="1" applyAlignment="1" applyProtection="1">
      <alignment vertical="center" wrapText="1"/>
      <protection locked="0"/>
    </xf>
    <xf numFmtId="0" fontId="13" fillId="4" borderId="50" xfId="0" applyFont="1" applyFill="1" applyBorder="1" applyAlignment="1" applyProtection="1">
      <alignment horizontal="centerContinuous" vertical="center" wrapText="1"/>
      <protection locked="0"/>
    </xf>
    <xf numFmtId="0" fontId="13" fillId="5" borderId="42" xfId="0" applyFont="1" applyFill="1" applyBorder="1" applyAlignment="1" applyProtection="1">
      <alignment vertical="center" wrapText="1"/>
      <protection locked="0"/>
    </xf>
    <xf numFmtId="0" fontId="13" fillId="4" borderId="51" xfId="0" applyFont="1" applyFill="1" applyBorder="1" applyAlignment="1" applyProtection="1">
      <alignment horizontal="centerContinuous" vertical="center" wrapText="1"/>
      <protection locked="0"/>
    </xf>
    <xf numFmtId="0" fontId="13" fillId="4" borderId="43" xfId="0" applyFont="1" applyFill="1" applyBorder="1" applyAlignment="1" applyProtection="1">
      <alignment horizontal="center" wrapText="1"/>
      <protection locked="0"/>
    </xf>
    <xf numFmtId="0" fontId="13" fillId="4" borderId="52" xfId="0" applyFont="1" applyFill="1" applyBorder="1" applyAlignment="1" applyProtection="1">
      <alignment vertical="center" wrapText="1"/>
      <protection locked="0"/>
    </xf>
    <xf numFmtId="0" fontId="13" fillId="5" borderId="0" xfId="0" applyFont="1" applyFill="1" applyAlignment="1" applyProtection="1">
      <alignment horizontal="center" vertical="center" wrapText="1"/>
      <protection locked="0"/>
    </xf>
    <xf numFmtId="0" fontId="13" fillId="4" borderId="39" xfId="0" applyFont="1" applyFill="1" applyBorder="1" applyAlignment="1" applyProtection="1">
      <alignment horizontal="center" vertical="center" wrapText="1"/>
      <protection locked="0"/>
    </xf>
    <xf numFmtId="0" fontId="13" fillId="4" borderId="53" xfId="0" applyFont="1" applyFill="1" applyBorder="1" applyAlignment="1" applyProtection="1">
      <alignment vertical="center" wrapText="1"/>
      <protection locked="0"/>
    </xf>
    <xf numFmtId="0" fontId="13" fillId="4" borderId="54" xfId="0" applyFont="1" applyFill="1" applyBorder="1" applyAlignment="1" applyProtection="1">
      <alignment horizontal="center" vertical="top" wrapText="1"/>
      <protection locked="0"/>
    </xf>
    <xf numFmtId="0" fontId="13" fillId="4" borderId="54" xfId="0" applyFont="1" applyFill="1" applyBorder="1" applyAlignment="1" applyProtection="1">
      <alignment wrapText="1"/>
      <protection locked="0"/>
    </xf>
    <xf numFmtId="0" fontId="13" fillId="4" borderId="47" xfId="0" applyFont="1" applyFill="1" applyBorder="1" applyAlignment="1" applyProtection="1">
      <alignment horizontal="center" vertical="top" wrapText="1"/>
      <protection locked="0"/>
    </xf>
    <xf numFmtId="0" fontId="13" fillId="5" borderId="47" xfId="0" applyFont="1" applyFill="1" applyBorder="1" applyAlignment="1" applyProtection="1">
      <alignment horizontal="center" vertical="center" wrapText="1"/>
      <protection locked="0"/>
    </xf>
    <xf numFmtId="0" fontId="13" fillId="4" borderId="55" xfId="0" applyFont="1" applyFill="1" applyBorder="1" applyAlignment="1" applyProtection="1">
      <alignment horizontal="center" vertical="top" wrapText="1"/>
      <protection locked="0"/>
    </xf>
    <xf numFmtId="0" fontId="13" fillId="5" borderId="47" xfId="0" applyFont="1" applyFill="1" applyBorder="1" applyAlignment="1" applyProtection="1">
      <alignment vertical="top" wrapText="1"/>
      <protection locked="0"/>
    </xf>
    <xf numFmtId="0" fontId="13" fillId="4" borderId="48" xfId="0" applyFont="1" applyFill="1" applyBorder="1" applyAlignment="1" applyProtection="1">
      <alignment horizontal="center" vertical="top" wrapText="1"/>
      <protection locked="0"/>
    </xf>
    <xf numFmtId="0" fontId="12" fillId="6" borderId="36" xfId="0" applyFont="1" applyFill="1" applyBorder="1" applyAlignment="1" applyProtection="1">
      <alignment horizontal="justify" vertical="center" wrapText="1"/>
      <protection locked="0"/>
    </xf>
    <xf numFmtId="0" fontId="12" fillId="6" borderId="38" xfId="0" applyFont="1" applyFill="1" applyBorder="1" applyAlignment="1" applyProtection="1">
      <alignment horizontal="justify" vertical="center" wrapText="1"/>
      <protection locked="0"/>
    </xf>
    <xf numFmtId="168" fontId="12" fillId="3" borderId="56" xfId="0" applyNumberFormat="1" applyFont="1" applyFill="1" applyBorder="1" applyAlignment="1" applyProtection="1">
      <alignment horizontal="center" vertical="center" wrapText="1"/>
      <protection locked="0"/>
    </xf>
    <xf numFmtId="166" fontId="12" fillId="3" borderId="57" xfId="1" applyNumberFormat="1" applyFont="1" applyFill="1" applyBorder="1" applyAlignment="1" applyProtection="1">
      <alignment horizontal="center" vertical="center" wrapText="1"/>
      <protection locked="0"/>
    </xf>
    <xf numFmtId="169" fontId="12" fillId="3" borderId="57" xfId="0" applyNumberFormat="1" applyFont="1" applyFill="1" applyBorder="1" applyAlignment="1" applyProtection="1">
      <alignment horizontal="center" vertical="center" wrapText="1"/>
      <protection locked="0"/>
    </xf>
    <xf numFmtId="169" fontId="12" fillId="3" borderId="58" xfId="0" applyNumberFormat="1" applyFont="1" applyFill="1" applyBorder="1" applyAlignment="1" applyProtection="1">
      <alignment horizontal="center" vertical="center" wrapText="1"/>
      <protection locked="0"/>
    </xf>
    <xf numFmtId="168" fontId="12" fillId="0" borderId="41" xfId="0" applyNumberFormat="1" applyFont="1" applyBorder="1" applyAlignment="1" applyProtection="1">
      <alignment horizontal="center" vertical="center" wrapText="1"/>
      <protection locked="0"/>
    </xf>
    <xf numFmtId="166" fontId="12" fillId="0" borderId="42" xfId="1" applyNumberFormat="1" applyFont="1" applyFill="1" applyBorder="1" applyAlignment="1" applyProtection="1">
      <alignment horizontal="center" vertical="center" wrapText="1"/>
      <protection locked="0"/>
    </xf>
    <xf numFmtId="169" fontId="12" fillId="0" borderId="43" xfId="0" applyNumberFormat="1" applyFont="1" applyBorder="1" applyAlignment="1" applyProtection="1">
      <alignment horizontal="center" vertical="center" wrapText="1"/>
      <protection locked="0"/>
    </xf>
    <xf numFmtId="168" fontId="12" fillId="0" borderId="44" xfId="0" applyNumberFormat="1" applyFont="1" applyBorder="1" applyAlignment="1" applyProtection="1">
      <alignment horizontal="center" vertical="center" wrapText="1"/>
      <protection locked="0"/>
    </xf>
    <xf numFmtId="169" fontId="12" fillId="0" borderId="39" xfId="0" applyNumberFormat="1" applyFont="1" applyBorder="1" applyAlignment="1" applyProtection="1">
      <alignment horizontal="center" vertical="center" wrapText="1"/>
      <protection locked="0"/>
    </xf>
    <xf numFmtId="168" fontId="12" fillId="0" borderId="45" xfId="0" applyNumberFormat="1" applyFont="1" applyBorder="1" applyAlignment="1" applyProtection="1">
      <alignment horizontal="center" vertical="center" wrapText="1"/>
      <protection locked="0"/>
    </xf>
    <xf numFmtId="169" fontId="12" fillId="0" borderId="40" xfId="0" applyNumberFormat="1" applyFont="1" applyBorder="1" applyAlignment="1" applyProtection="1">
      <alignment horizontal="center" vertical="center" wrapText="1"/>
      <protection locked="0"/>
    </xf>
    <xf numFmtId="169" fontId="12" fillId="0" borderId="45" xfId="0" applyNumberFormat="1" applyFont="1" applyBorder="1" applyAlignment="1" applyProtection="1">
      <alignment horizontal="center" vertical="center" wrapText="1"/>
      <protection locked="0"/>
    </xf>
    <xf numFmtId="169" fontId="12" fillId="3" borderId="56" xfId="0" applyNumberFormat="1" applyFont="1" applyFill="1" applyBorder="1" applyAlignment="1" applyProtection="1">
      <alignment horizontal="center" vertical="center" wrapText="1"/>
      <protection locked="0"/>
    </xf>
    <xf numFmtId="168" fontId="12" fillId="3" borderId="59" xfId="1" applyNumberFormat="1" applyFont="1" applyFill="1" applyBorder="1" applyAlignment="1" applyProtection="1">
      <alignment horizontal="center" vertical="center" wrapText="1"/>
    </xf>
    <xf numFmtId="168" fontId="12" fillId="0" borderId="41" xfId="0" applyNumberFormat="1" applyFont="1" applyBorder="1" applyAlignment="1">
      <alignment horizontal="center" vertical="center" wrapText="1"/>
    </xf>
    <xf numFmtId="168" fontId="12" fillId="0" borderId="44" xfId="0" applyNumberFormat="1" applyFont="1" applyBorder="1" applyAlignment="1">
      <alignment horizontal="center" vertical="center" wrapText="1"/>
    </xf>
    <xf numFmtId="168" fontId="12" fillId="0" borderId="45" xfId="0" applyNumberFormat="1" applyFont="1" applyBorder="1" applyAlignment="1">
      <alignment horizontal="center" vertical="center" wrapText="1"/>
    </xf>
    <xf numFmtId="168" fontId="12" fillId="3" borderId="56" xfId="0" applyNumberFormat="1" applyFont="1" applyFill="1" applyBorder="1" applyAlignment="1">
      <alignment horizontal="center" vertical="center" wrapText="1"/>
    </xf>
    <xf numFmtId="0" fontId="3" fillId="2" borderId="36" xfId="0" applyFont="1" applyFill="1" applyBorder="1" applyAlignment="1" applyProtection="1">
      <alignment vertical="center" wrapText="1"/>
      <protection locked="0"/>
    </xf>
    <xf numFmtId="0" fontId="3" fillId="3" borderId="37" xfId="0" applyFont="1" applyFill="1" applyBorder="1" applyAlignment="1" applyProtection="1">
      <alignment horizontal="left" vertical="center" wrapText="1" indent="1"/>
      <protection locked="0"/>
    </xf>
    <xf numFmtId="0" fontId="7" fillId="0" borderId="37" xfId="0" applyFont="1" applyBorder="1" applyAlignment="1" applyProtection="1">
      <alignment horizontal="left" vertical="center" wrapText="1" indent="1"/>
      <protection locked="0"/>
    </xf>
    <xf numFmtId="0" fontId="7" fillId="0" borderId="38" xfId="0" applyFont="1" applyBorder="1" applyAlignment="1" applyProtection="1">
      <alignment horizontal="left" vertical="center" wrapText="1" indent="1"/>
      <protection locked="0"/>
    </xf>
    <xf numFmtId="0" fontId="13" fillId="7" borderId="30" xfId="0" applyFont="1" applyFill="1" applyBorder="1" applyAlignment="1" applyProtection="1">
      <alignment horizontal="center" vertical="center" wrapText="1"/>
      <protection locked="0"/>
    </xf>
    <xf numFmtId="168" fontId="3" fillId="2" borderId="41" xfId="0" applyNumberFormat="1" applyFont="1" applyFill="1" applyBorder="1" applyAlignment="1" applyProtection="1">
      <alignment horizontal="center" vertical="center" wrapText="1"/>
      <protection locked="0"/>
    </xf>
    <xf numFmtId="168" fontId="3" fillId="2" borderId="42" xfId="0" applyNumberFormat="1" applyFont="1" applyFill="1" applyBorder="1" applyAlignment="1" applyProtection="1">
      <alignment horizontal="center" vertical="center" wrapText="1"/>
      <protection locked="0"/>
    </xf>
    <xf numFmtId="168" fontId="3" fillId="2" borderId="43" xfId="0" applyNumberFormat="1" applyFont="1" applyFill="1" applyBorder="1" applyAlignment="1" applyProtection="1">
      <alignment horizontal="center" vertical="center" wrapText="1"/>
      <protection locked="0"/>
    </xf>
    <xf numFmtId="168" fontId="7" fillId="3" borderId="44" xfId="0" applyNumberFormat="1" applyFont="1" applyFill="1" applyBorder="1" applyAlignment="1" applyProtection="1">
      <alignment horizontal="center" vertical="center" wrapText="1"/>
      <protection locked="0"/>
    </xf>
    <xf numFmtId="168" fontId="7" fillId="3" borderId="0" xfId="0" applyNumberFormat="1" applyFont="1" applyFill="1" applyAlignment="1" applyProtection="1">
      <alignment horizontal="center" vertical="center" wrapText="1"/>
      <protection locked="0"/>
    </xf>
    <xf numFmtId="168" fontId="7" fillId="3" borderId="39" xfId="0" applyNumberFormat="1" applyFont="1" applyFill="1" applyBorder="1" applyAlignment="1" applyProtection="1">
      <alignment horizontal="center" vertical="center" wrapText="1"/>
      <protection locked="0"/>
    </xf>
    <xf numFmtId="168" fontId="12" fillId="0" borderId="44" xfId="0" applyNumberFormat="1" applyFont="1" applyBorder="1" applyAlignment="1" applyProtection="1">
      <alignment horizontal="center" vertical="center" shrinkToFit="1"/>
      <protection locked="0"/>
    </xf>
    <xf numFmtId="168" fontId="12" fillId="0" borderId="0" xfId="0" applyNumberFormat="1" applyFont="1" applyAlignment="1" applyProtection="1">
      <alignment horizontal="center" vertical="center" shrinkToFit="1"/>
      <protection locked="0"/>
    </xf>
    <xf numFmtId="168" fontId="12" fillId="0" borderId="39" xfId="0" applyNumberFormat="1" applyFont="1" applyBorder="1" applyAlignment="1" applyProtection="1">
      <alignment horizontal="center" vertical="center" shrinkToFit="1"/>
      <protection locked="0"/>
    </xf>
    <xf numFmtId="168" fontId="12" fillId="0" borderId="46" xfId="0" applyNumberFormat="1" applyFont="1" applyBorder="1" applyAlignment="1" applyProtection="1">
      <alignment horizontal="center" vertical="center" shrinkToFit="1"/>
      <protection locked="0"/>
    </xf>
    <xf numFmtId="168" fontId="12" fillId="0" borderId="47" xfId="0" applyNumberFormat="1" applyFont="1" applyBorder="1" applyAlignment="1" applyProtection="1">
      <alignment horizontal="center" vertical="center" shrinkToFit="1"/>
      <protection locked="0"/>
    </xf>
    <xf numFmtId="168" fontId="12" fillId="0" borderId="48" xfId="0" applyNumberFormat="1" applyFont="1" applyBorder="1" applyAlignment="1" applyProtection="1">
      <alignment horizontal="center" vertical="center" shrinkToFit="1"/>
      <protection locked="0"/>
    </xf>
    <xf numFmtId="168" fontId="3" fillId="2" borderId="41" xfId="0" applyNumberFormat="1" applyFont="1" applyFill="1" applyBorder="1" applyAlignment="1">
      <alignment horizontal="center" vertical="center" shrinkToFit="1"/>
    </xf>
    <xf numFmtId="168" fontId="3" fillId="2" borderId="42" xfId="0" applyNumberFormat="1" applyFont="1" applyFill="1" applyBorder="1" applyAlignment="1">
      <alignment horizontal="center" vertical="center" shrinkToFit="1"/>
    </xf>
    <xf numFmtId="168" fontId="3" fillId="2" borderId="43" xfId="0" applyNumberFormat="1" applyFont="1" applyFill="1" applyBorder="1" applyAlignment="1">
      <alignment horizontal="center" vertical="center" shrinkToFit="1"/>
    </xf>
    <xf numFmtId="168" fontId="3" fillId="3" borderId="44" xfId="0" applyNumberFormat="1" applyFont="1" applyFill="1" applyBorder="1" applyAlignment="1">
      <alignment horizontal="center" vertical="center" shrinkToFit="1"/>
    </xf>
    <xf numFmtId="168" fontId="3" fillId="3" borderId="0" xfId="0" applyNumberFormat="1" applyFont="1" applyFill="1" applyAlignment="1">
      <alignment horizontal="center" vertical="center" shrinkToFit="1"/>
    </xf>
    <xf numFmtId="168" fontId="3" fillId="3" borderId="39" xfId="0" applyNumberFormat="1" applyFont="1" applyFill="1" applyBorder="1" applyAlignment="1">
      <alignment horizontal="center" vertical="center" shrinkToFit="1"/>
    </xf>
    <xf numFmtId="168" fontId="3" fillId="0" borderId="44" xfId="0" applyNumberFormat="1" applyFont="1" applyBorder="1" applyAlignment="1">
      <alignment horizontal="center" vertical="center" shrinkToFit="1"/>
    </xf>
    <xf numFmtId="168" fontId="3" fillId="0" borderId="0" xfId="0" applyNumberFormat="1" applyFont="1" applyAlignment="1">
      <alignment horizontal="center" vertical="center" shrinkToFit="1"/>
    </xf>
    <xf numFmtId="168" fontId="3" fillId="0" borderId="39" xfId="0" applyNumberFormat="1" applyFont="1" applyBorder="1" applyAlignment="1">
      <alignment horizontal="center" vertical="center" shrinkToFit="1"/>
    </xf>
    <xf numFmtId="168" fontId="3" fillId="0" borderId="46" xfId="0" applyNumberFormat="1" applyFont="1" applyBorder="1" applyAlignment="1">
      <alignment horizontal="center" vertical="center" shrinkToFit="1"/>
    </xf>
    <xf numFmtId="168" fontId="3" fillId="0" borderId="47" xfId="0" applyNumberFormat="1" applyFont="1" applyBorder="1" applyAlignment="1">
      <alignment horizontal="center" vertical="center" shrinkToFit="1"/>
    </xf>
    <xf numFmtId="168" fontId="3" fillId="0" borderId="48" xfId="0" applyNumberFormat="1" applyFont="1" applyBorder="1" applyAlignment="1">
      <alignment horizontal="center" vertical="center" shrinkToFit="1"/>
    </xf>
    <xf numFmtId="49" fontId="7" fillId="6" borderId="60" xfId="0" applyNumberFormat="1" applyFont="1" applyFill="1" applyBorder="1" applyAlignment="1" applyProtection="1">
      <alignment vertical="center" wrapText="1"/>
      <protection locked="0"/>
    </xf>
    <xf numFmtId="49" fontId="7" fillId="6" borderId="61" xfId="0" applyNumberFormat="1" applyFont="1" applyFill="1" applyBorder="1" applyAlignment="1" applyProtection="1">
      <alignment vertical="center" wrapText="1"/>
      <protection locked="0"/>
    </xf>
    <xf numFmtId="49" fontId="7" fillId="6" borderId="62" xfId="0" applyNumberFormat="1" applyFont="1" applyFill="1" applyBorder="1" applyAlignment="1" applyProtection="1">
      <alignment vertical="center" wrapText="1"/>
      <protection locked="0"/>
    </xf>
    <xf numFmtId="49" fontId="7" fillId="6" borderId="38" xfId="0" applyNumberFormat="1" applyFont="1" applyFill="1" applyBorder="1" applyAlignment="1" applyProtection="1">
      <alignment vertical="center" wrapText="1"/>
      <protection locked="0"/>
    </xf>
    <xf numFmtId="168" fontId="12" fillId="0" borderId="63" xfId="0" applyNumberFormat="1" applyFont="1" applyBorder="1" applyAlignment="1" applyProtection="1">
      <alignment horizontal="center" vertical="center" wrapText="1"/>
      <protection locked="0"/>
    </xf>
    <xf numFmtId="168" fontId="12" fillId="0" borderId="64" xfId="0" applyNumberFormat="1" applyFont="1" applyBorder="1" applyAlignment="1" applyProtection="1">
      <alignment horizontal="center" vertical="center" wrapText="1"/>
      <protection locked="0"/>
    </xf>
    <xf numFmtId="168" fontId="12" fillId="0" borderId="65" xfId="0" applyNumberFormat="1" applyFont="1" applyBorder="1" applyAlignment="1" applyProtection="1">
      <alignment horizontal="center" vertical="center" wrapText="1"/>
      <protection locked="0"/>
    </xf>
    <xf numFmtId="168" fontId="12" fillId="0" borderId="66" xfId="0" applyNumberFormat="1" applyFont="1" applyBorder="1" applyAlignment="1" applyProtection="1">
      <alignment horizontal="center" vertical="center" wrapText="1"/>
      <protection locked="0"/>
    </xf>
    <xf numFmtId="168" fontId="12" fillId="0" borderId="67" xfId="0" applyNumberFormat="1" applyFont="1" applyBorder="1" applyAlignment="1" applyProtection="1">
      <alignment horizontal="center" vertical="center" wrapText="1"/>
      <protection locked="0"/>
    </xf>
    <xf numFmtId="168" fontId="12" fillId="0" borderId="68" xfId="0" applyNumberFormat="1" applyFont="1" applyBorder="1" applyAlignment="1" applyProtection="1">
      <alignment horizontal="center" vertical="center" wrapText="1"/>
      <protection locked="0"/>
    </xf>
    <xf numFmtId="168" fontId="12" fillId="0" borderId="46" xfId="0" applyNumberFormat="1" applyFont="1" applyBorder="1" applyAlignment="1" applyProtection="1">
      <alignment horizontal="center" vertical="center" wrapText="1"/>
      <protection locked="0"/>
    </xf>
    <xf numFmtId="168" fontId="12" fillId="0" borderId="47" xfId="0" applyNumberFormat="1" applyFont="1" applyBorder="1" applyAlignment="1" applyProtection="1">
      <alignment horizontal="center" vertical="center" wrapText="1"/>
      <protection locked="0"/>
    </xf>
    <xf numFmtId="168" fontId="12" fillId="0" borderId="48" xfId="0" applyNumberFormat="1" applyFont="1" applyBorder="1" applyAlignment="1" applyProtection="1">
      <alignment horizontal="center" vertical="center" wrapText="1"/>
      <protection locked="0"/>
    </xf>
    <xf numFmtId="168" fontId="3" fillId="0" borderId="63" xfId="0" applyNumberFormat="1" applyFont="1" applyBorder="1" applyAlignment="1">
      <alignment horizontal="center" vertical="center" shrinkToFit="1"/>
    </xf>
    <xf numFmtId="168" fontId="3" fillId="0" borderId="64" xfId="0" applyNumberFormat="1" applyFont="1" applyBorder="1" applyAlignment="1">
      <alignment horizontal="center" vertical="center" shrinkToFit="1"/>
    </xf>
    <xf numFmtId="0" fontId="7" fillId="0" borderId="65" xfId="0" applyFont="1" applyBorder="1" applyAlignment="1" applyProtection="1">
      <alignment horizontal="center" vertical="center" wrapText="1"/>
      <protection locked="0"/>
    </xf>
    <xf numFmtId="168" fontId="3" fillId="0" borderId="66" xfId="0" applyNumberFormat="1" applyFont="1" applyBorder="1" applyAlignment="1">
      <alignment horizontal="center" vertical="center" shrinkToFit="1"/>
    </xf>
    <xf numFmtId="0" fontId="7" fillId="0" borderId="67"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49" fontId="3" fillId="2" borderId="35" xfId="0" applyNumberFormat="1" applyFont="1" applyFill="1" applyBorder="1" applyAlignment="1" applyProtection="1">
      <alignment vertical="center" wrapText="1"/>
      <protection locked="0"/>
    </xf>
    <xf numFmtId="49" fontId="13" fillId="7" borderId="30" xfId="0" applyNumberFormat="1" applyFont="1" applyFill="1" applyBorder="1" applyAlignment="1" applyProtection="1">
      <alignment horizontal="center" vertical="center" wrapText="1"/>
      <protection locked="0"/>
    </xf>
    <xf numFmtId="49" fontId="13" fillId="4" borderId="29" xfId="0" applyNumberFormat="1" applyFont="1" applyFill="1" applyBorder="1" applyAlignment="1" applyProtection="1">
      <alignment horizontal="center" vertical="center" wrapText="1"/>
      <protection locked="0"/>
    </xf>
    <xf numFmtId="49" fontId="13" fillId="4" borderId="34" xfId="0" applyNumberFormat="1" applyFont="1" applyFill="1" applyBorder="1" applyAlignment="1" applyProtection="1">
      <alignment horizontal="center" vertical="center" wrapText="1"/>
      <protection locked="0"/>
    </xf>
    <xf numFmtId="49" fontId="13" fillId="4" borderId="0" xfId="0" applyNumberFormat="1" applyFont="1" applyFill="1" applyAlignment="1" applyProtection="1">
      <alignment horizontal="center" vertical="center" wrapText="1"/>
      <protection locked="0"/>
    </xf>
    <xf numFmtId="168" fontId="3" fillId="2" borderId="69" xfId="0" applyNumberFormat="1" applyFont="1" applyFill="1" applyBorder="1" applyAlignment="1" applyProtection="1">
      <alignment horizontal="center" vertical="center" wrapText="1"/>
      <protection locked="0"/>
    </xf>
    <xf numFmtId="168" fontId="3" fillId="2" borderId="70" xfId="0" applyNumberFormat="1" applyFont="1" applyFill="1" applyBorder="1" applyAlignment="1" applyProtection="1">
      <alignment horizontal="center" vertical="center" wrapText="1"/>
      <protection locked="0"/>
    </xf>
    <xf numFmtId="168" fontId="3" fillId="2" borderId="71" xfId="0" applyNumberFormat="1" applyFont="1" applyFill="1" applyBorder="1" applyAlignment="1" applyProtection="1">
      <alignment horizontal="center" vertical="center" wrapText="1"/>
      <protection locked="0"/>
    </xf>
    <xf numFmtId="49" fontId="13" fillId="4" borderId="30" xfId="0" applyNumberFormat="1" applyFont="1" applyFill="1" applyBorder="1" applyAlignment="1" applyProtection="1">
      <alignment wrapText="1"/>
      <protection locked="0"/>
    </xf>
    <xf numFmtId="168" fontId="3" fillId="2" borderId="69" xfId="0" applyNumberFormat="1" applyFont="1" applyFill="1" applyBorder="1" applyAlignment="1">
      <alignment horizontal="center" vertical="center" shrinkToFit="1"/>
    </xf>
    <xf numFmtId="168" fontId="3" fillId="2" borderId="70" xfId="0" applyNumberFormat="1" applyFont="1" applyFill="1" applyBorder="1" applyAlignment="1">
      <alignment horizontal="center" vertical="center" shrinkToFit="1"/>
    </xf>
    <xf numFmtId="0" fontId="3" fillId="2" borderId="71" xfId="0" applyFont="1" applyFill="1" applyBorder="1" applyAlignment="1" applyProtection="1">
      <alignment horizontal="center" vertical="center" shrinkToFit="1"/>
      <protection locked="0"/>
    </xf>
    <xf numFmtId="0" fontId="3" fillId="2" borderId="35" xfId="0" applyFont="1" applyFill="1" applyBorder="1" applyAlignment="1" applyProtection="1">
      <alignment vertical="center" wrapText="1"/>
      <protection locked="0"/>
    </xf>
    <xf numFmtId="0" fontId="4" fillId="0" borderId="1" xfId="0" applyFont="1" applyBorder="1" applyAlignment="1" applyProtection="1">
      <alignment horizontal="justify" vertical="center" wrapText="1"/>
      <protection locked="0"/>
    </xf>
    <xf numFmtId="0" fontId="3" fillId="3" borderId="36" xfId="0" applyFont="1" applyFill="1" applyBorder="1" applyAlignment="1" applyProtection="1">
      <alignment horizontal="left" vertical="center" wrapText="1" indent="1"/>
      <protection locked="0"/>
    </xf>
    <xf numFmtId="0" fontId="7" fillId="6" borderId="37" xfId="0" applyFont="1" applyFill="1" applyBorder="1" applyAlignment="1" applyProtection="1">
      <alignment horizontal="left" vertical="center" wrapText="1" indent="2"/>
      <protection locked="0"/>
    </xf>
    <xf numFmtId="0" fontId="7" fillId="6" borderId="38" xfId="0" applyFont="1" applyFill="1" applyBorder="1" applyAlignment="1" applyProtection="1">
      <alignment horizontal="left" vertical="center" wrapText="1" indent="2"/>
      <protection locked="0"/>
    </xf>
    <xf numFmtId="168" fontId="7" fillId="3" borderId="41" xfId="0" applyNumberFormat="1" applyFont="1" applyFill="1" applyBorder="1" applyAlignment="1" applyProtection="1">
      <alignment horizontal="center" vertical="center" shrinkToFit="1"/>
      <protection locked="0"/>
    </xf>
    <xf numFmtId="168" fontId="7" fillId="3" borderId="42" xfId="0" applyNumberFormat="1" applyFont="1" applyFill="1" applyBorder="1" applyAlignment="1" applyProtection="1">
      <alignment horizontal="center" vertical="center" shrinkToFit="1"/>
      <protection locked="0"/>
    </xf>
    <xf numFmtId="168" fontId="7" fillId="3" borderId="43" xfId="0" applyNumberFormat="1" applyFont="1" applyFill="1" applyBorder="1" applyAlignment="1" applyProtection="1">
      <alignment horizontal="center" vertical="center" shrinkToFit="1"/>
      <protection locked="0"/>
    </xf>
    <xf numFmtId="168" fontId="7" fillId="3" borderId="44" xfId="0" applyNumberFormat="1" applyFont="1" applyFill="1" applyBorder="1" applyAlignment="1" applyProtection="1">
      <alignment horizontal="center" vertical="center" shrinkToFit="1"/>
      <protection locked="0"/>
    </xf>
    <xf numFmtId="168" fontId="7" fillId="3" borderId="0" xfId="0" applyNumberFormat="1" applyFont="1" applyFill="1" applyAlignment="1" applyProtection="1">
      <alignment horizontal="center" vertical="center" shrinkToFit="1"/>
      <protection locked="0"/>
    </xf>
    <xf numFmtId="168" fontId="7" fillId="3" borderId="39" xfId="0" applyNumberFormat="1" applyFont="1" applyFill="1" applyBorder="1" applyAlignment="1" applyProtection="1">
      <alignment horizontal="center" vertical="center" shrinkToFit="1"/>
      <protection locked="0"/>
    </xf>
    <xf numFmtId="49" fontId="13" fillId="7" borderId="72" xfId="0" applyNumberFormat="1" applyFont="1" applyFill="1" applyBorder="1" applyAlignment="1" applyProtection="1">
      <alignment horizontal="center" vertical="center" wrapText="1"/>
      <protection locked="0"/>
    </xf>
    <xf numFmtId="49" fontId="13" fillId="4" borderId="73" xfId="0" applyNumberFormat="1" applyFont="1" applyFill="1" applyBorder="1" applyAlignment="1" applyProtection="1">
      <alignment horizontal="center" vertical="center" wrapText="1"/>
      <protection locked="0"/>
    </xf>
    <xf numFmtId="49" fontId="13" fillId="4" borderId="25" xfId="0" applyNumberFormat="1" applyFont="1" applyFill="1" applyBorder="1" applyAlignment="1" applyProtection="1">
      <alignment horizontal="center" vertical="center" wrapText="1"/>
      <protection locked="0"/>
    </xf>
    <xf numFmtId="168" fontId="3" fillId="2" borderId="69" xfId="0" applyNumberFormat="1" applyFont="1" applyFill="1" applyBorder="1" applyAlignment="1" applyProtection="1">
      <alignment horizontal="center" vertical="center" shrinkToFit="1"/>
      <protection locked="0"/>
    </xf>
    <xf numFmtId="168" fontId="3" fillId="2" borderId="70" xfId="0" applyNumberFormat="1" applyFont="1" applyFill="1" applyBorder="1" applyAlignment="1" applyProtection="1">
      <alignment horizontal="center" vertical="center" shrinkToFit="1"/>
      <protection locked="0"/>
    </xf>
    <xf numFmtId="168" fontId="3" fillId="2" borderId="71" xfId="0" applyNumberFormat="1" applyFont="1" applyFill="1" applyBorder="1" applyAlignment="1" applyProtection="1">
      <alignment horizontal="center" vertical="center" shrinkToFit="1"/>
      <protection locked="0"/>
    </xf>
    <xf numFmtId="49" fontId="13" fillId="4" borderId="74" xfId="0" applyNumberFormat="1" applyFont="1" applyFill="1" applyBorder="1" applyAlignment="1" applyProtection="1">
      <alignment vertical="center" wrapText="1"/>
      <protection locked="0"/>
    </xf>
    <xf numFmtId="168" fontId="3" fillId="2" borderId="71" xfId="0" applyNumberFormat="1" applyFont="1" applyFill="1" applyBorder="1" applyAlignment="1">
      <alignment horizontal="center" vertical="center" shrinkToFit="1"/>
    </xf>
    <xf numFmtId="168" fontId="3" fillId="3" borderId="41" xfId="0" applyNumberFormat="1" applyFont="1" applyFill="1" applyBorder="1" applyAlignment="1">
      <alignment horizontal="center" vertical="center" shrinkToFit="1"/>
    </xf>
    <xf numFmtId="168" fontId="3" fillId="3" borderId="42" xfId="0" applyNumberFormat="1" applyFont="1" applyFill="1" applyBorder="1" applyAlignment="1">
      <alignment horizontal="center" vertical="center" shrinkToFit="1"/>
    </xf>
    <xf numFmtId="168" fontId="3" fillId="3" borderId="43" xfId="0" applyNumberFormat="1" applyFont="1" applyFill="1" applyBorder="1" applyAlignment="1">
      <alignment horizontal="center" vertical="center" shrinkToFit="1"/>
    </xf>
    <xf numFmtId="0" fontId="13" fillId="4" borderId="0" xfId="0" applyFont="1" applyFill="1" applyAlignment="1" applyProtection="1">
      <alignment vertical="center" wrapText="1"/>
      <protection locked="0"/>
    </xf>
    <xf numFmtId="169" fontId="3" fillId="2" borderId="41" xfId="0" applyNumberFormat="1" applyFont="1" applyFill="1" applyBorder="1" applyAlignment="1" applyProtection="1">
      <alignment horizontal="center" vertical="center" wrapText="1"/>
      <protection locked="0"/>
    </xf>
    <xf numFmtId="169" fontId="3" fillId="2" borderId="42" xfId="0" applyNumberFormat="1" applyFont="1" applyFill="1" applyBorder="1" applyAlignment="1" applyProtection="1">
      <alignment horizontal="center" vertical="center" wrapText="1"/>
      <protection locked="0"/>
    </xf>
    <xf numFmtId="169" fontId="3" fillId="2" borderId="43" xfId="0" applyNumberFormat="1" applyFont="1" applyFill="1" applyBorder="1" applyAlignment="1" applyProtection="1">
      <alignment horizontal="center" vertical="center" wrapText="1"/>
      <protection locked="0"/>
    </xf>
    <xf numFmtId="169" fontId="7" fillId="3" borderId="44" xfId="0" applyNumberFormat="1" applyFont="1" applyFill="1" applyBorder="1" applyAlignment="1" applyProtection="1">
      <alignment horizontal="center" vertical="center" wrapText="1"/>
      <protection locked="0"/>
    </xf>
    <xf numFmtId="169" fontId="7" fillId="3" borderId="0" xfId="0" applyNumberFormat="1" applyFont="1" applyFill="1" applyAlignment="1" applyProtection="1">
      <alignment horizontal="center" vertical="center" wrapText="1"/>
      <protection locked="0"/>
    </xf>
    <xf numFmtId="169" fontId="7" fillId="3" borderId="39" xfId="0" applyNumberFormat="1" applyFont="1" applyFill="1" applyBorder="1" applyAlignment="1" applyProtection="1">
      <alignment horizontal="center" vertical="center" wrapText="1"/>
      <protection locked="0"/>
    </xf>
    <xf numFmtId="169" fontId="7" fillId="0" borderId="39" xfId="0" applyNumberFormat="1" applyFont="1" applyBorder="1" applyAlignment="1" applyProtection="1">
      <alignment horizontal="center" vertical="center" wrapText="1"/>
      <protection locked="0"/>
    </xf>
    <xf numFmtId="169" fontId="7" fillId="0" borderId="46" xfId="0" applyNumberFormat="1" applyFont="1" applyBorder="1" applyAlignment="1" applyProtection="1">
      <alignment horizontal="center" vertical="center" wrapText="1"/>
      <protection locked="0"/>
    </xf>
    <xf numFmtId="169" fontId="7" fillId="0" borderId="47" xfId="0" applyNumberFormat="1" applyFont="1" applyBorder="1" applyAlignment="1" applyProtection="1">
      <alignment horizontal="center" vertical="center" wrapText="1"/>
      <protection locked="0"/>
    </xf>
    <xf numFmtId="169" fontId="7" fillId="0" borderId="48" xfId="0" applyNumberFormat="1" applyFont="1" applyBorder="1" applyAlignment="1" applyProtection="1">
      <alignment horizontal="center" vertical="center" wrapText="1"/>
      <protection locked="0"/>
    </xf>
    <xf numFmtId="169" fontId="3" fillId="2" borderId="41" xfId="0" applyNumberFormat="1" applyFont="1" applyFill="1" applyBorder="1" applyAlignment="1">
      <alignment horizontal="center" vertical="center" shrinkToFit="1"/>
    </xf>
    <xf numFmtId="169" fontId="3" fillId="2" borderId="42" xfId="0" applyNumberFormat="1" applyFont="1" applyFill="1" applyBorder="1" applyAlignment="1">
      <alignment horizontal="center" vertical="center" shrinkToFit="1"/>
    </xf>
    <xf numFmtId="169" fontId="3" fillId="2" borderId="43" xfId="0" applyNumberFormat="1" applyFont="1" applyFill="1" applyBorder="1" applyAlignment="1">
      <alignment horizontal="center" vertical="center" shrinkToFit="1"/>
    </xf>
    <xf numFmtId="169" fontId="3" fillId="3" borderId="44" xfId="0" applyNumberFormat="1" applyFont="1" applyFill="1" applyBorder="1" applyAlignment="1">
      <alignment horizontal="center" vertical="center" shrinkToFit="1"/>
    </xf>
    <xf numFmtId="169" fontId="3" fillId="3" borderId="0" xfId="0" applyNumberFormat="1" applyFont="1" applyFill="1" applyAlignment="1">
      <alignment horizontal="center" vertical="center" shrinkToFit="1"/>
    </xf>
    <xf numFmtId="169" fontId="3" fillId="3" borderId="39" xfId="0" applyNumberFormat="1" applyFont="1" applyFill="1" applyBorder="1" applyAlignment="1">
      <alignment horizontal="center" vertical="center" shrinkToFit="1"/>
    </xf>
    <xf numFmtId="169" fontId="3" fillId="0" borderId="44" xfId="0" applyNumberFormat="1" applyFont="1" applyBorder="1" applyAlignment="1">
      <alignment horizontal="center" vertical="center" shrinkToFit="1"/>
    </xf>
    <xf numFmtId="169" fontId="3" fillId="0" borderId="0" xfId="0" applyNumberFormat="1" applyFont="1" applyAlignment="1">
      <alignment horizontal="center" vertical="center" shrinkToFit="1"/>
    </xf>
    <xf numFmtId="169" fontId="3" fillId="0" borderId="39" xfId="0" applyNumberFormat="1" applyFont="1" applyBorder="1" applyAlignment="1">
      <alignment horizontal="center" vertical="center" shrinkToFit="1"/>
    </xf>
    <xf numFmtId="169" fontId="3" fillId="0" borderId="46" xfId="0" applyNumberFormat="1" applyFont="1" applyBorder="1" applyAlignment="1">
      <alignment horizontal="center" vertical="center" shrinkToFit="1"/>
    </xf>
    <xf numFmtId="169" fontId="3" fillId="0" borderId="47" xfId="0" applyNumberFormat="1" applyFont="1" applyBorder="1" applyAlignment="1">
      <alignment horizontal="center" vertical="center" shrinkToFit="1"/>
    </xf>
    <xf numFmtId="169" fontId="3" fillId="0" borderId="48" xfId="0" applyNumberFormat="1" applyFont="1" applyBorder="1" applyAlignment="1">
      <alignment horizontal="center" vertical="center" shrinkToFit="1"/>
    </xf>
    <xf numFmtId="0" fontId="1" fillId="3" borderId="38" xfId="0" applyFont="1" applyFill="1" applyBorder="1" applyAlignment="1" applyProtection="1">
      <alignment horizontal="left" vertical="center" wrapText="1"/>
      <protection locked="0"/>
    </xf>
    <xf numFmtId="49" fontId="17" fillId="0" borderId="41" xfId="0" applyNumberFormat="1" applyFont="1" applyBorder="1" applyAlignment="1" applyProtection="1">
      <alignment horizontal="centerContinuous" vertical="center" wrapText="1"/>
      <protection locked="0"/>
    </xf>
    <xf numFmtId="49" fontId="1" fillId="0" borderId="42" xfId="0" applyNumberFormat="1" applyFont="1" applyBorder="1" applyAlignment="1" applyProtection="1">
      <alignment horizontal="centerContinuous" vertical="center" wrapText="1"/>
      <protection locked="0"/>
    </xf>
    <xf numFmtId="49" fontId="1" fillId="0" borderId="43" xfId="0" applyNumberFormat="1" applyFont="1" applyBorder="1" applyAlignment="1" applyProtection="1">
      <alignment horizontal="centerContinuous" vertical="center" wrapText="1"/>
      <protection locked="0"/>
    </xf>
    <xf numFmtId="49" fontId="13" fillId="4" borderId="44" xfId="0" applyNumberFormat="1" applyFont="1" applyFill="1" applyBorder="1" applyAlignment="1" applyProtection="1">
      <alignment vertical="center" wrapText="1"/>
      <protection locked="0"/>
    </xf>
    <xf numFmtId="49" fontId="13" fillId="4" borderId="39" xfId="0" applyNumberFormat="1" applyFont="1" applyFill="1" applyBorder="1" applyAlignment="1" applyProtection="1">
      <alignment horizontal="centerContinuous" vertical="center" wrapText="1"/>
      <protection locked="0"/>
    </xf>
    <xf numFmtId="49" fontId="13" fillId="4" borderId="75" xfId="0" applyNumberFormat="1" applyFont="1" applyFill="1" applyBorder="1" applyAlignment="1" applyProtection="1">
      <alignment horizontal="centerContinuous" vertical="center" wrapText="1"/>
      <protection locked="0"/>
    </xf>
    <xf numFmtId="49" fontId="13" fillId="4" borderId="44" xfId="0" applyNumberFormat="1" applyFont="1" applyFill="1" applyBorder="1" applyAlignment="1" applyProtection="1">
      <alignment horizontal="center" vertical="center" wrapText="1"/>
      <protection locked="0"/>
    </xf>
    <xf numFmtId="49" fontId="13" fillId="4" borderId="39" xfId="0" applyNumberFormat="1" applyFont="1" applyFill="1" applyBorder="1" applyAlignment="1" applyProtection="1">
      <alignment horizontal="center" vertical="center" wrapText="1"/>
      <protection locked="0"/>
    </xf>
    <xf numFmtId="0" fontId="7" fillId="0" borderId="47" xfId="0" applyFont="1" applyBorder="1" applyAlignment="1" applyProtection="1">
      <alignment vertical="center" wrapText="1"/>
      <protection locked="0"/>
    </xf>
    <xf numFmtId="168" fontId="7" fillId="0" borderId="47" xfId="0" applyNumberFormat="1" applyFont="1" applyBorder="1" applyAlignment="1" applyProtection="1">
      <alignment horizontal="center" vertical="center" wrapText="1"/>
      <protection locked="0"/>
    </xf>
    <xf numFmtId="0" fontId="12" fillId="0" borderId="76" xfId="0" applyFont="1" applyBorder="1" applyProtection="1">
      <protection locked="0"/>
    </xf>
    <xf numFmtId="0" fontId="12" fillId="0" borderId="71" xfId="0" applyFont="1" applyBorder="1" applyAlignment="1" applyProtection="1">
      <alignment vertical="top" wrapText="1"/>
      <protection locked="0"/>
    </xf>
    <xf numFmtId="0" fontId="25" fillId="4" borderId="21" xfId="0" applyFont="1" applyFill="1" applyBorder="1" applyAlignment="1">
      <alignment horizontal="left" vertical="center" wrapText="1"/>
    </xf>
    <xf numFmtId="0" fontId="12" fillId="8" borderId="22" xfId="2" applyFont="1" applyFill="1" applyBorder="1" applyAlignment="1">
      <alignment horizontal="left" vertical="top" wrapText="1"/>
    </xf>
    <xf numFmtId="0" fontId="12" fillId="0" borderId="22" xfId="2" applyFont="1" applyBorder="1" applyAlignment="1">
      <alignment horizontal="left" vertical="top" wrapText="1"/>
    </xf>
    <xf numFmtId="0" fontId="12" fillId="8" borderId="23" xfId="2" applyFont="1" applyFill="1" applyBorder="1" applyAlignment="1">
      <alignment horizontal="left" vertical="top" wrapText="1"/>
    </xf>
    <xf numFmtId="0" fontId="12" fillId="0" borderId="24" xfId="2" applyFont="1" applyBorder="1" applyAlignment="1">
      <alignment horizontal="left" vertical="top" wrapText="1"/>
    </xf>
    <xf numFmtId="49" fontId="17" fillId="0" borderId="3" xfId="0" applyNumberFormat="1" applyFont="1" applyBorder="1" applyAlignment="1">
      <alignment horizontal="centerContinuous" vertical="center" wrapText="1"/>
    </xf>
    <xf numFmtId="49" fontId="1" fillId="0" borderId="2" xfId="0" applyNumberFormat="1" applyFont="1" applyBorder="1" applyAlignment="1">
      <alignment horizontal="centerContinuous" vertical="center" wrapText="1"/>
    </xf>
    <xf numFmtId="49" fontId="1" fillId="0" borderId="6" xfId="0" applyNumberFormat="1" applyFont="1" applyBorder="1" applyAlignment="1">
      <alignment horizontal="centerContinuous" vertical="center" wrapText="1"/>
    </xf>
    <xf numFmtId="49" fontId="13" fillId="4" borderId="1" xfId="0" applyNumberFormat="1" applyFont="1" applyFill="1" applyBorder="1" applyAlignment="1">
      <alignment vertical="center" wrapText="1"/>
    </xf>
    <xf numFmtId="49" fontId="13" fillId="4" borderId="0" xfId="0" applyNumberFormat="1" applyFont="1" applyFill="1" applyAlignment="1">
      <alignment horizontal="centerContinuous" vertical="center" wrapText="1"/>
    </xf>
    <xf numFmtId="49" fontId="13" fillId="4" borderId="9" xfId="0" applyNumberFormat="1" applyFont="1" applyFill="1" applyBorder="1" applyAlignment="1">
      <alignment horizontal="centerContinuous" vertical="center" wrapText="1"/>
    </xf>
    <xf numFmtId="49" fontId="13" fillId="4" borderId="1" xfId="0" applyNumberFormat="1" applyFont="1" applyFill="1" applyBorder="1" applyAlignment="1">
      <alignment horizontal="center" vertical="center" wrapText="1"/>
    </xf>
    <xf numFmtId="49" fontId="13" fillId="0" borderId="0" xfId="0" applyNumberFormat="1" applyFont="1" applyAlignment="1">
      <alignment horizontal="center" vertical="center" wrapText="1"/>
    </xf>
    <xf numFmtId="49" fontId="13" fillId="7" borderId="15" xfId="0" applyNumberFormat="1" applyFont="1" applyFill="1" applyBorder="1" applyAlignment="1">
      <alignment horizontal="center" vertical="center" wrapText="1"/>
    </xf>
    <xf numFmtId="49" fontId="13" fillId="4" borderId="15" xfId="0" applyNumberFormat="1" applyFont="1" applyFill="1" applyBorder="1" applyAlignment="1">
      <alignment horizontal="centerContinuous" vertical="center" wrapText="1"/>
    </xf>
    <xf numFmtId="49" fontId="16" fillId="0" borderId="0" xfId="0" applyNumberFormat="1" applyFont="1" applyAlignment="1">
      <alignment horizontal="center" vertical="center" wrapText="1"/>
    </xf>
    <xf numFmtId="49" fontId="13" fillId="4" borderId="9" xfId="0" applyNumberFormat="1" applyFont="1" applyFill="1" applyBorder="1" applyAlignment="1">
      <alignment vertical="center" wrapText="1"/>
    </xf>
    <xf numFmtId="49" fontId="13" fillId="7" borderId="14" xfId="0" applyNumberFormat="1" applyFont="1" applyFill="1" applyBorder="1" applyAlignment="1">
      <alignment horizontal="center" vertical="center" wrapText="1"/>
    </xf>
    <xf numFmtId="49" fontId="13" fillId="4" borderId="15" xfId="0" applyNumberFormat="1" applyFont="1" applyFill="1" applyBorder="1" applyAlignment="1">
      <alignment horizontal="center" vertical="center" wrapText="1"/>
    </xf>
    <xf numFmtId="49" fontId="13" fillId="4" borderId="16" xfId="0" applyNumberFormat="1" applyFont="1" applyFill="1" applyBorder="1" applyAlignment="1">
      <alignment horizontal="center" vertical="center" wrapText="1"/>
    </xf>
    <xf numFmtId="49" fontId="12" fillId="0" borderId="0" xfId="0" applyNumberFormat="1" applyFont="1" applyAlignment="1">
      <alignment vertical="center" wrapText="1"/>
    </xf>
    <xf numFmtId="49" fontId="13" fillId="4" borderId="9"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0" borderId="0" xfId="0" applyFont="1" applyAlignment="1">
      <alignment horizontal="center" vertical="center" wrapText="1"/>
    </xf>
    <xf numFmtId="3" fontId="3" fillId="2" borderId="0" xfId="0" applyNumberFormat="1" applyFont="1" applyFill="1" applyAlignment="1">
      <alignment horizontal="center" vertical="center" shrinkToFit="1"/>
    </xf>
    <xf numFmtId="0" fontId="12" fillId="0" borderId="0" xfId="0" applyFont="1" applyAlignment="1">
      <alignment horizontal="center" vertical="center" wrapText="1"/>
    </xf>
    <xf numFmtId="0" fontId="3" fillId="2" borderId="0" xfId="0" applyFont="1" applyFill="1" applyAlignment="1">
      <alignment horizontal="center" vertical="center" shrinkToFit="1"/>
    </xf>
    <xf numFmtId="0" fontId="3" fillId="2" borderId="7" xfId="0" applyFont="1" applyFill="1" applyBorder="1" applyAlignment="1">
      <alignment horizontal="center" vertical="center" shrinkToFit="1"/>
    </xf>
    <xf numFmtId="0" fontId="3" fillId="3" borderId="1" xfId="0" applyFont="1" applyFill="1" applyBorder="1" applyAlignment="1">
      <alignment horizontal="left" vertical="center" wrapText="1" indent="1"/>
    </xf>
    <xf numFmtId="0" fontId="3" fillId="0" borderId="0" xfId="0" applyFont="1" applyAlignment="1">
      <alignment horizontal="left" vertical="center" wrapText="1" indent="1"/>
    </xf>
    <xf numFmtId="3" fontId="7" fillId="3" borderId="0" xfId="0" applyNumberFormat="1" applyFont="1" applyFill="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7" fillId="6" borderId="1" xfId="0" applyFont="1" applyFill="1" applyBorder="1" applyAlignment="1">
      <alignment horizontal="left" vertical="center" wrapText="1" indent="2"/>
    </xf>
    <xf numFmtId="0" fontId="7" fillId="0" borderId="0" xfId="0" applyFont="1" applyAlignment="1">
      <alignment horizontal="left" vertical="center" wrapText="1" indent="2"/>
    </xf>
    <xf numFmtId="3" fontId="12" fillId="0" borderId="0" xfId="0" applyNumberFormat="1" applyFont="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7" fillId="6" borderId="4" xfId="0" applyFont="1" applyFill="1" applyBorder="1" applyAlignment="1">
      <alignment horizontal="left" vertical="center" wrapText="1" indent="2"/>
    </xf>
    <xf numFmtId="0" fontId="7" fillId="0" borderId="5" xfId="0" applyFont="1" applyBorder="1" applyAlignment="1">
      <alignment vertical="center" wrapText="1"/>
    </xf>
    <xf numFmtId="3" fontId="12" fillId="0" borderId="5" xfId="0" applyNumberFormat="1" applyFont="1" applyBorder="1" applyAlignment="1">
      <alignment horizontal="center" vertical="center" shrinkToFit="1"/>
    </xf>
    <xf numFmtId="0" fontId="7" fillId="0" borderId="5"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49" fontId="13" fillId="4" borderId="0" xfId="0" applyNumberFormat="1" applyFont="1" applyFill="1" applyAlignment="1">
      <alignment horizontal="centerContinuous" wrapText="1"/>
    </xf>
    <xf numFmtId="49" fontId="13" fillId="4" borderId="7" xfId="0" applyNumberFormat="1" applyFont="1" applyFill="1" applyBorder="1" applyAlignment="1">
      <alignment vertical="center" wrapText="1"/>
    </xf>
    <xf numFmtId="49" fontId="13" fillId="7" borderId="0" xfId="0" applyNumberFormat="1" applyFont="1" applyFill="1" applyAlignment="1">
      <alignment horizontal="center" vertical="center" wrapText="1"/>
    </xf>
    <xf numFmtId="49" fontId="13" fillId="4" borderId="13" xfId="0" applyNumberFormat="1" applyFont="1" applyFill="1" applyBorder="1" applyAlignment="1">
      <alignment wrapText="1"/>
    </xf>
    <xf numFmtId="49" fontId="13" fillId="4" borderId="7" xfId="0" applyNumberFormat="1" applyFont="1" applyFill="1" applyBorder="1" applyAlignment="1">
      <alignment horizontal="center" vertical="center" wrapText="1"/>
    </xf>
    <xf numFmtId="49" fontId="13" fillId="4" borderId="10" xfId="0" applyNumberFormat="1" applyFont="1" applyFill="1" applyBorder="1" applyAlignment="1">
      <alignment vertical="center" wrapText="1"/>
    </xf>
    <xf numFmtId="49" fontId="13" fillId="7" borderId="19" xfId="0" applyNumberFormat="1" applyFont="1" applyFill="1" applyBorder="1" applyAlignment="1">
      <alignment horizontal="center" vertical="center" wrapText="1"/>
    </xf>
    <xf numFmtId="49" fontId="13" fillId="4" borderId="19" xfId="0" applyNumberFormat="1" applyFont="1" applyFill="1" applyBorder="1" applyAlignment="1">
      <alignment wrapText="1"/>
    </xf>
    <xf numFmtId="49" fontId="3" fillId="2" borderId="1" xfId="0" applyNumberFormat="1" applyFont="1" applyFill="1" applyBorder="1" applyAlignment="1">
      <alignment vertical="center" wrapText="1"/>
    </xf>
    <xf numFmtId="0" fontId="3" fillId="2" borderId="0" xfId="0" applyFont="1" applyFill="1" applyAlignment="1">
      <alignment horizontal="left" vertical="center" wrapText="1" indent="1"/>
    </xf>
    <xf numFmtId="3" fontId="3" fillId="2" borderId="0" xfId="0" applyNumberFormat="1" applyFont="1" applyFill="1" applyAlignment="1">
      <alignment horizontal="center" vertical="center" wrapText="1"/>
    </xf>
    <xf numFmtId="0" fontId="12" fillId="2" borderId="0" xfId="0" applyFont="1" applyFill="1" applyAlignment="1">
      <alignment vertical="center" wrapText="1"/>
    </xf>
    <xf numFmtId="49" fontId="7" fillId="6" borderId="1" xfId="0" applyNumberFormat="1" applyFont="1" applyFill="1" applyBorder="1" applyAlignment="1">
      <alignment vertical="center" wrapText="1"/>
    </xf>
    <xf numFmtId="3" fontId="12" fillId="0" borderId="0" xfId="0" applyNumberFormat="1" applyFont="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center" vertical="center" wrapText="1"/>
    </xf>
    <xf numFmtId="49" fontId="7" fillId="6" borderId="4" xfId="0" applyNumberFormat="1" applyFont="1" applyFill="1" applyBorder="1" applyAlignment="1">
      <alignment vertical="center" wrapText="1"/>
    </xf>
    <xf numFmtId="3" fontId="12" fillId="0" borderId="5"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1" fillId="0" borderId="3" xfId="0" applyFont="1" applyBorder="1" applyAlignment="1">
      <alignment horizontal="centerContinuous" vertical="center" wrapText="1"/>
    </xf>
    <xf numFmtId="0" fontId="1" fillId="0" borderId="2" xfId="0" applyFont="1" applyBorder="1" applyAlignment="1">
      <alignment horizontal="centerContinuous" vertical="center" wrapText="1"/>
    </xf>
    <xf numFmtId="0" fontId="3" fillId="0" borderId="2" xfId="0" applyFont="1" applyBorder="1" applyAlignment="1">
      <alignment horizontal="centerContinuous" vertical="center" wrapText="1"/>
    </xf>
    <xf numFmtId="0" fontId="1" fillId="0" borderId="6" xfId="0" applyFont="1" applyBorder="1" applyAlignment="1">
      <alignment horizontal="centerContinuous" vertical="center" wrapText="1"/>
    </xf>
    <xf numFmtId="0" fontId="13" fillId="4" borderId="1" xfId="0" applyFont="1" applyFill="1" applyBorder="1" applyAlignment="1">
      <alignment vertical="center" wrapText="1"/>
    </xf>
    <xf numFmtId="0" fontId="13" fillId="4" borderId="12" xfId="0" applyFont="1" applyFill="1" applyBorder="1" applyAlignment="1">
      <alignment horizontal="centerContinuous" vertical="center" wrapText="1"/>
    </xf>
    <xf numFmtId="0" fontId="13" fillId="5" borderId="0" xfId="0" applyFont="1" applyFill="1" applyAlignment="1">
      <alignment vertical="center" wrapText="1"/>
    </xf>
    <xf numFmtId="0" fontId="13" fillId="4" borderId="11" xfId="0" applyFont="1" applyFill="1" applyBorder="1" applyAlignment="1">
      <alignment horizontal="centerContinuous" vertical="center" wrapText="1"/>
    </xf>
    <xf numFmtId="0" fontId="13" fillId="4" borderId="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3" fillId="5" borderId="0" xfId="0" applyFont="1" applyFill="1" applyAlignment="1">
      <alignment wrapText="1"/>
    </xf>
    <xf numFmtId="0" fontId="2" fillId="4" borderId="11" xfId="0" applyFont="1" applyFill="1" applyBorder="1" applyAlignment="1">
      <alignment horizontal="center" vertical="center" wrapText="1"/>
    </xf>
    <xf numFmtId="0" fontId="2" fillId="4" borderId="0" xfId="0" applyFont="1" applyFill="1" applyAlignment="1">
      <alignment horizontal="center" vertical="center" wrapText="1"/>
    </xf>
    <xf numFmtId="0" fontId="13" fillId="5" borderId="0" xfId="0" applyFont="1" applyFill="1" applyAlignment="1">
      <alignment vertical="top" wrapText="1"/>
    </xf>
    <xf numFmtId="0" fontId="2" fillId="4" borderId="7" xfId="0" applyFont="1" applyFill="1" applyBorder="1" applyAlignment="1">
      <alignment horizontal="center" vertical="center" wrapText="1"/>
    </xf>
    <xf numFmtId="0" fontId="1" fillId="3" borderId="1" xfId="0" applyFont="1" applyFill="1" applyBorder="1" applyAlignment="1">
      <alignment horizontal="center" vertical="center" wrapText="1"/>
    </xf>
    <xf numFmtId="3" fontId="12" fillId="3" borderId="0" xfId="0" applyNumberFormat="1" applyFont="1" applyFill="1" applyAlignment="1">
      <alignment horizontal="center" vertical="center" wrapText="1"/>
    </xf>
    <xf numFmtId="0" fontId="13" fillId="0" borderId="0" xfId="0" applyFont="1" applyAlignment="1">
      <alignment horizontal="center" vertical="center" wrapText="1"/>
    </xf>
    <xf numFmtId="0" fontId="12" fillId="3" borderId="0" xfId="0" applyFont="1" applyFill="1" applyAlignment="1">
      <alignment horizontal="center" vertical="center" wrapText="1"/>
    </xf>
    <xf numFmtId="0" fontId="12" fillId="3" borderId="7" xfId="0" applyFont="1" applyFill="1" applyBorder="1" applyAlignment="1">
      <alignment horizontal="center" vertical="center" wrapText="1"/>
    </xf>
    <xf numFmtId="0" fontId="12" fillId="6" borderId="1" xfId="0" applyFont="1" applyFill="1" applyBorder="1" applyAlignment="1">
      <alignment horizontal="justify" vertical="center" wrapText="1"/>
    </xf>
    <xf numFmtId="3" fontId="12" fillId="0" borderId="0" xfId="1" applyNumberFormat="1" applyFont="1" applyFill="1" applyBorder="1" applyAlignment="1" applyProtection="1">
      <alignment horizontal="center" vertical="center" wrapText="1"/>
    </xf>
    <xf numFmtId="3" fontId="13" fillId="0" borderId="0" xfId="0" applyNumberFormat="1" applyFont="1" applyAlignment="1">
      <alignment horizontal="center" vertical="center" wrapText="1"/>
    </xf>
    <xf numFmtId="0" fontId="12" fillId="0" borderId="7" xfId="0" applyFont="1" applyBorder="1" applyAlignment="1">
      <alignment horizontal="center" vertical="center" wrapText="1"/>
    </xf>
    <xf numFmtId="0" fontId="7" fillId="6" borderId="1" xfId="0" applyFont="1" applyFill="1" applyBorder="1" applyAlignment="1">
      <alignment vertical="center" wrapText="1"/>
    </xf>
    <xf numFmtId="0" fontId="12" fillId="6" borderId="4" xfId="0" applyFont="1" applyFill="1" applyBorder="1" applyAlignment="1">
      <alignment horizontal="justify" vertical="center" wrapText="1"/>
    </xf>
    <xf numFmtId="3" fontId="12" fillId="0" borderId="5" xfId="1" applyNumberFormat="1" applyFont="1" applyFill="1" applyBorder="1" applyAlignment="1" applyProtection="1">
      <alignment horizontal="center" vertical="center" wrapText="1"/>
    </xf>
    <xf numFmtId="3" fontId="13"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3" fillId="0" borderId="3"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13" fillId="4" borderId="9" xfId="0" applyFont="1" applyFill="1" applyBorder="1" applyAlignment="1">
      <alignment horizontal="centerContinuous" vertical="center" wrapText="1"/>
    </xf>
    <xf numFmtId="0" fontId="13" fillId="4" borderId="7" xfId="0" applyFont="1" applyFill="1" applyBorder="1" applyAlignment="1">
      <alignment wrapText="1"/>
    </xf>
    <xf numFmtId="0" fontId="13" fillId="4" borderId="0" xfId="0" applyFont="1" applyFill="1" applyAlignment="1">
      <alignment horizontal="center" vertical="center" wrapText="1"/>
    </xf>
    <xf numFmtId="0" fontId="13" fillId="4" borderId="13" xfId="0" applyFont="1" applyFill="1" applyBorder="1" applyAlignment="1">
      <alignment horizontal="center" wrapText="1"/>
    </xf>
    <xf numFmtId="0" fontId="13" fillId="4" borderId="13" xfId="0" applyFont="1" applyFill="1" applyBorder="1" applyAlignment="1">
      <alignment horizontal="center" vertical="center" wrapText="1"/>
    </xf>
    <xf numFmtId="0" fontId="13" fillId="5" borderId="0" xfId="0" applyFont="1" applyFill="1" applyAlignment="1">
      <alignment horizontal="center" vertical="center" wrapText="1"/>
    </xf>
    <xf numFmtId="0" fontId="13" fillId="4" borderId="7" xfId="0" applyFont="1" applyFill="1" applyBorder="1" applyAlignment="1">
      <alignment vertical="center" wrapText="1"/>
    </xf>
    <xf numFmtId="0" fontId="13" fillId="4" borderId="19" xfId="0" applyFont="1" applyFill="1" applyBorder="1" applyAlignment="1">
      <alignment vertical="center" wrapText="1"/>
    </xf>
    <xf numFmtId="0" fontId="13" fillId="4" borderId="19" xfId="0" applyFont="1" applyFill="1" applyBorder="1" applyAlignment="1">
      <alignment horizontal="center" vertical="top" wrapText="1"/>
    </xf>
    <xf numFmtId="0" fontId="13" fillId="4" borderId="19" xfId="0" applyFont="1" applyFill="1" applyBorder="1" applyAlignment="1">
      <alignment wrapText="1"/>
    </xf>
    <xf numFmtId="0" fontId="13" fillId="5" borderId="19" xfId="0" applyFont="1" applyFill="1" applyBorder="1" applyAlignment="1">
      <alignment horizontal="center" vertical="center" wrapText="1"/>
    </xf>
    <xf numFmtId="0" fontId="13" fillId="5" borderId="19" xfId="0" applyFont="1" applyFill="1" applyBorder="1" applyAlignment="1">
      <alignment vertical="top" wrapText="1"/>
    </xf>
    <xf numFmtId="0" fontId="13" fillId="4" borderId="20" xfId="0" applyFont="1" applyFill="1" applyBorder="1" applyAlignment="1">
      <alignment vertical="top" wrapText="1"/>
    </xf>
    <xf numFmtId="1" fontId="12" fillId="0" borderId="0" xfId="0" applyNumberFormat="1" applyFont="1" applyAlignment="1">
      <alignment horizontal="center" vertical="center" wrapText="1"/>
    </xf>
    <xf numFmtId="1" fontId="13" fillId="0" borderId="0" xfId="0" applyNumberFormat="1" applyFont="1" applyAlignment="1">
      <alignment horizontal="center" vertical="center" wrapText="1"/>
    </xf>
    <xf numFmtId="1" fontId="12" fillId="0" borderId="0" xfId="0" applyNumberFormat="1" applyFont="1" applyAlignment="1">
      <alignment horizontal="center"/>
    </xf>
    <xf numFmtId="0" fontId="13" fillId="0" borderId="0" xfId="0" applyFont="1" applyAlignment="1">
      <alignment vertical="center" wrapText="1"/>
    </xf>
    <xf numFmtId="164" fontId="12" fillId="0" borderId="0" xfId="0" applyNumberFormat="1" applyFont="1" applyAlignment="1">
      <alignment horizontal="center"/>
    </xf>
    <xf numFmtId="1" fontId="7" fillId="0" borderId="0" xfId="0" applyNumberFormat="1" applyFont="1" applyAlignment="1">
      <alignment horizontal="center" vertical="center" wrapText="1"/>
    </xf>
    <xf numFmtId="1" fontId="7" fillId="0" borderId="0" xfId="0" applyNumberFormat="1" applyFont="1" applyAlignment="1">
      <alignment horizontal="center" vertical="center"/>
    </xf>
    <xf numFmtId="0" fontId="7" fillId="2" borderId="7" xfId="0" applyFont="1" applyFill="1" applyBorder="1" applyAlignment="1">
      <alignment horizontal="center" vertical="center" wrapText="1"/>
    </xf>
    <xf numFmtId="0" fontId="7" fillId="6" borderId="4" xfId="0" applyFont="1" applyFill="1" applyBorder="1" applyAlignment="1">
      <alignment vertical="center" wrapText="1"/>
    </xf>
    <xf numFmtId="1" fontId="12" fillId="0" borderId="5" xfId="0"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1" fontId="13" fillId="0" borderId="5" xfId="0" applyNumberFormat="1" applyFont="1" applyBorder="1" applyAlignment="1">
      <alignment horizontal="center" vertical="center" wrapText="1"/>
    </xf>
    <xf numFmtId="1" fontId="12" fillId="0" borderId="5" xfId="0" applyNumberFormat="1" applyFont="1" applyBorder="1" applyAlignment="1">
      <alignment horizontal="center"/>
    </xf>
    <xf numFmtId="0" fontId="13" fillId="0" borderId="5" xfId="0" applyFont="1" applyBorder="1" applyAlignment="1">
      <alignment vertical="center" wrapText="1"/>
    </xf>
    <xf numFmtId="164" fontId="12" fillId="0" borderId="5" xfId="0" applyNumberFormat="1" applyFont="1" applyBorder="1" applyAlignment="1">
      <alignment horizontal="center"/>
    </xf>
    <xf numFmtId="0" fontId="12" fillId="2" borderId="8" xfId="0" applyFont="1" applyFill="1" applyBorder="1" applyAlignment="1">
      <alignment vertical="center" wrapText="1"/>
    </xf>
    <xf numFmtId="0" fontId="12" fillId="0" borderId="4" xfId="0" applyFont="1" applyBorder="1" applyProtection="1">
      <protection locked="0"/>
    </xf>
    <xf numFmtId="168" fontId="3" fillId="0" borderId="8" xfId="0" applyNumberFormat="1" applyFont="1" applyBorder="1" applyAlignment="1">
      <alignment horizontal="center" vertical="center" wrapText="1"/>
    </xf>
    <xf numFmtId="168" fontId="3" fillId="9" borderId="66" xfId="0" applyNumberFormat="1" applyFont="1" applyFill="1" applyBorder="1" applyAlignment="1">
      <alignment horizontal="center" vertical="center" shrinkToFit="1"/>
    </xf>
    <xf numFmtId="168" fontId="3" fillId="9" borderId="27" xfId="0" applyNumberFormat="1" applyFont="1" applyFill="1" applyBorder="1" applyAlignment="1">
      <alignment horizontal="center" vertical="center" shrinkToFit="1"/>
    </xf>
    <xf numFmtId="0" fontId="13" fillId="4" borderId="77" xfId="0" applyFont="1" applyFill="1" applyBorder="1" applyAlignment="1" applyProtection="1">
      <alignment horizontal="center" vertical="center" wrapText="1"/>
      <protection locked="0"/>
    </xf>
    <xf numFmtId="0" fontId="13" fillId="4" borderId="77" xfId="0" applyFont="1" applyFill="1" applyBorder="1" applyAlignment="1" applyProtection="1">
      <alignment vertical="center" wrapText="1"/>
      <protection locked="0"/>
    </xf>
    <xf numFmtId="0" fontId="27" fillId="0" borderId="0" xfId="0" applyFont="1" applyProtection="1">
      <protection locked="0"/>
    </xf>
    <xf numFmtId="0" fontId="20" fillId="0" borderId="69" xfId="0" applyFont="1" applyBorder="1" applyAlignment="1" applyProtection="1">
      <alignment horizontal="justify" vertical="top" wrapText="1"/>
      <protection locked="0"/>
    </xf>
    <xf numFmtId="49" fontId="13" fillId="0" borderId="0" xfId="0" applyNumberFormat="1" applyFont="1" applyAlignment="1">
      <alignment horizontal="center" vertical="center" wrapText="1"/>
    </xf>
    <xf numFmtId="49" fontId="16" fillId="0" borderId="0" xfId="0" applyNumberFormat="1" applyFont="1" applyAlignment="1">
      <alignment horizontal="center" vertical="center" wrapText="1"/>
    </xf>
    <xf numFmtId="49" fontId="13" fillId="4" borderId="13" xfId="0" applyNumberFormat="1" applyFont="1" applyFill="1" applyBorder="1" applyAlignment="1">
      <alignment horizontal="center" vertical="center" wrapText="1"/>
    </xf>
    <xf numFmtId="49" fontId="13" fillId="4" borderId="0" xfId="0" applyNumberFormat="1" applyFont="1" applyFill="1" applyAlignment="1">
      <alignment horizontal="center" vertical="center" wrapText="1"/>
    </xf>
  </cellXfs>
  <cellStyles count="3">
    <cellStyle name="Normal" xfId="0" builtinId="0"/>
    <cellStyle name="Normal 2" xfId="2" xr:uid="{00000000-0005-0000-0000-000001000000}"/>
    <cellStyle name="Porcentaje" xfId="1" builtinId="5"/>
  </cellStyles>
  <dxfs count="54">
    <dxf>
      <font>
        <color auto="1"/>
      </font>
      <fill>
        <patternFill>
          <bgColor rgb="FFCC0000"/>
        </patternFill>
      </fill>
    </dxf>
    <dxf>
      <font>
        <color auto="1"/>
      </font>
      <fill>
        <patternFill>
          <bgColor rgb="FFF05028"/>
        </patternFill>
      </fill>
    </dxf>
    <dxf>
      <font>
        <color auto="1"/>
      </font>
      <fill>
        <patternFill>
          <bgColor rgb="FFF8A40E"/>
        </patternFill>
      </fill>
    </dxf>
    <dxf>
      <font>
        <color auto="1"/>
      </font>
      <fill>
        <patternFill>
          <bgColor rgb="FFFAF40C"/>
        </patternFill>
      </fill>
    </dxf>
    <dxf>
      <font>
        <color auto="1"/>
      </font>
      <fill>
        <patternFill>
          <bgColor rgb="FFCC0000"/>
        </patternFill>
      </fill>
    </dxf>
    <dxf>
      <font>
        <color auto="1"/>
      </font>
      <fill>
        <patternFill>
          <bgColor rgb="FFF05028"/>
        </patternFill>
      </fill>
    </dxf>
    <dxf>
      <font>
        <color auto="1"/>
      </font>
      <fill>
        <patternFill>
          <bgColor rgb="FFF8A40E"/>
        </patternFill>
      </fill>
    </dxf>
    <dxf>
      <font>
        <color auto="1"/>
      </font>
      <fill>
        <patternFill>
          <bgColor rgb="FFFAF40C"/>
        </patternFill>
      </fill>
    </dxf>
    <dxf>
      <font>
        <color auto="1"/>
      </font>
      <fill>
        <patternFill>
          <bgColor rgb="FFF05028"/>
        </patternFill>
      </fill>
    </dxf>
    <dxf>
      <font>
        <color auto="1"/>
      </font>
      <fill>
        <patternFill>
          <bgColor rgb="FFF8A40E"/>
        </patternFill>
      </fill>
    </dxf>
    <dxf>
      <font>
        <color auto="1"/>
      </font>
      <fill>
        <patternFill>
          <bgColor rgb="FFFAF40C"/>
        </patternFill>
      </fill>
    </dxf>
    <dxf>
      <font>
        <color auto="1"/>
      </font>
      <fill>
        <patternFill>
          <bgColor rgb="FFCC0000"/>
        </patternFill>
      </fill>
    </dxf>
    <dxf>
      <fill>
        <patternFill>
          <bgColor rgb="FFFFC000"/>
        </patternFill>
      </fill>
    </dxf>
    <dxf>
      <fill>
        <patternFill>
          <bgColor rgb="FFFFC000"/>
        </patternFill>
      </fill>
    </dxf>
    <dxf>
      <fill>
        <patternFill>
          <bgColor rgb="FFFAF40C"/>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00853F"/>
        </patternFill>
      </fill>
    </dxf>
    <dxf>
      <fill>
        <patternFill>
          <bgColor rgb="FFFFFF00"/>
        </patternFill>
      </fill>
    </dxf>
    <dxf>
      <fill>
        <patternFill>
          <bgColor rgb="FFD31245"/>
        </patternFill>
      </fill>
    </dxf>
    <dxf>
      <fill>
        <patternFill>
          <bgColor rgb="FFCC0000"/>
        </patternFill>
      </fill>
    </dxf>
    <dxf>
      <fill>
        <patternFill>
          <bgColor rgb="FFCC0000"/>
        </patternFill>
      </fill>
    </dxf>
    <dxf>
      <fill>
        <patternFill>
          <bgColor rgb="FFFAF40C"/>
        </patternFill>
      </fill>
    </dxf>
    <dxf>
      <fill>
        <patternFill>
          <bgColor rgb="FFFAF410"/>
        </patternFill>
      </fill>
    </dxf>
    <dxf>
      <fill>
        <patternFill>
          <bgColor rgb="FFFAF40C"/>
        </patternFill>
      </fill>
    </dxf>
    <dxf>
      <fill>
        <patternFill>
          <bgColor rgb="FFCC0000"/>
        </patternFill>
      </fill>
    </dxf>
    <dxf>
      <fill>
        <patternFill>
          <bgColor rgb="FFCC0000"/>
        </patternFill>
      </fill>
    </dxf>
    <dxf>
      <fill>
        <patternFill>
          <bgColor rgb="FFFAF40C"/>
        </patternFill>
      </fill>
    </dxf>
    <dxf>
      <fill>
        <patternFill>
          <bgColor rgb="FFFAF40C"/>
        </patternFill>
      </fill>
    </dxf>
    <dxf>
      <fill>
        <patternFill>
          <bgColor rgb="FFFAF40C"/>
        </patternFill>
      </fill>
    </dxf>
    <dxf>
      <fill>
        <patternFill>
          <bgColor rgb="FFCC0000"/>
        </patternFill>
      </fill>
    </dxf>
    <dxf>
      <fill>
        <patternFill>
          <bgColor rgb="FFCC0000"/>
        </patternFill>
      </fill>
    </dxf>
    <dxf>
      <fill>
        <patternFill>
          <bgColor rgb="FFFAF40C"/>
        </patternFill>
      </fill>
    </dxf>
    <dxf>
      <fill>
        <patternFill>
          <bgColor rgb="FFCC0000"/>
        </patternFill>
      </fill>
    </dxf>
    <dxf>
      <font>
        <color auto="1"/>
      </font>
      <fill>
        <patternFill>
          <bgColor rgb="FFFAF40C"/>
        </patternFill>
      </fill>
    </dxf>
    <dxf>
      <font>
        <color auto="1"/>
      </font>
      <fill>
        <patternFill>
          <bgColor rgb="FFFAF40C"/>
        </patternFill>
      </fill>
    </dxf>
    <dxf>
      <font>
        <color auto="1"/>
      </font>
      <fill>
        <patternFill>
          <bgColor rgb="FFCC0000"/>
        </patternFill>
      </fill>
    </dxf>
    <dxf>
      <fill>
        <patternFill>
          <bgColor rgb="FFCC0000"/>
        </patternFill>
      </fill>
    </dxf>
  </dxfs>
  <tableStyles count="0" defaultTableStyle="TableStyleMedium2" defaultPivotStyle="PivotStyleLight16"/>
  <colors>
    <mruColors>
      <color rgb="FFA6A6A6"/>
      <color rgb="FFFAF40C"/>
      <color rgb="FFFAF00C"/>
      <color rgb="FFCC0000"/>
      <color rgb="FFFAF410"/>
      <color rgb="FFFFFFFF"/>
      <color rgb="FFCC3167"/>
      <color rgb="FFF2F2F2"/>
      <color rgb="FFD9D9D9"/>
      <color rgb="FF9D24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2067442</xdr:colOff>
      <xdr:row>9</xdr:row>
      <xdr:rowOff>88605</xdr:rowOff>
    </xdr:from>
    <xdr:ext cx="298928" cy="172227"/>
    <mc:AlternateContent xmlns:mc="http://schemas.openxmlformats.org/markup-compatibility/2006" xmlns:a14="http://schemas.microsoft.com/office/drawing/2010/main">
      <mc:Choice Requires="a14">
        <xdr:sp macro="" textlink="">
          <xdr:nvSpPr>
            <xdr:cNvPr id="31" name="CuadroTexto 30">
              <a:extLst>
                <a:ext uri="{FF2B5EF4-FFF2-40B4-BE49-F238E27FC236}">
                  <a16:creationId xmlns:a16="http://schemas.microsoft.com/office/drawing/2014/main" id="{00000000-0008-0000-0600-00001F000000}"/>
                </a:ext>
              </a:extLst>
            </xdr:cNvPr>
            <xdr:cNvSpPr txBox="1"/>
          </xdr:nvSpPr>
          <xdr:spPr>
            <a:xfrm>
              <a:off x="5116919" y="4127500"/>
              <a:ext cx="29892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𝐺𝐶𝑅</m:t>
                    </m:r>
                  </m:oMath>
                </m:oMathPara>
              </a14:m>
              <a:endParaRPr lang="es-MX" sz="1100" b="0"/>
            </a:p>
          </xdr:txBody>
        </xdr:sp>
      </mc:Choice>
      <mc:Fallback xmlns="">
        <xdr:sp macro="" textlink="">
          <xdr:nvSpPr>
            <xdr:cNvPr id="31" name="CuadroTexto 30">
              <a:extLst>
                <a:ext uri="{FF2B5EF4-FFF2-40B4-BE49-F238E27FC236}">
                  <a16:creationId xmlns:a16="http://schemas.microsoft.com/office/drawing/2014/main" id="{00000000-0008-0000-0600-00001F000000}"/>
                </a:ext>
              </a:extLst>
            </xdr:cNvPr>
            <xdr:cNvSpPr txBox="1"/>
          </xdr:nvSpPr>
          <xdr:spPr>
            <a:xfrm>
              <a:off x="5116919" y="4127500"/>
              <a:ext cx="29892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𝐺𝐶𝑅</a:t>
              </a:r>
              <a:endParaRPr lang="es-MX" sz="1100" b="0"/>
            </a:p>
          </xdr:txBody>
        </xdr:sp>
      </mc:Fallback>
    </mc:AlternateContent>
    <xdr:clientData/>
  </xdr:oneCellAnchor>
  <xdr:oneCellAnchor>
    <xdr:from>
      <xdr:col>1</xdr:col>
      <xdr:colOff>2148662</xdr:colOff>
      <xdr:row>8</xdr:row>
      <xdr:rowOff>88605</xdr:rowOff>
    </xdr:from>
    <xdr:ext cx="211148" cy="172227"/>
    <mc:AlternateContent xmlns:mc="http://schemas.openxmlformats.org/markup-compatibility/2006" xmlns:a14="http://schemas.microsoft.com/office/drawing/2010/main">
      <mc:Choice Requires="a14">
        <xdr:sp macro="" textlink="">
          <xdr:nvSpPr>
            <xdr:cNvPr id="33" name="CuadroTexto 32">
              <a:extLst>
                <a:ext uri="{FF2B5EF4-FFF2-40B4-BE49-F238E27FC236}">
                  <a16:creationId xmlns:a16="http://schemas.microsoft.com/office/drawing/2014/main" id="{00000000-0008-0000-0600-000021000000}"/>
                </a:ext>
              </a:extLst>
            </xdr:cNvPr>
            <xdr:cNvSpPr txBox="1"/>
          </xdr:nvSpPr>
          <xdr:spPr>
            <a:xfrm>
              <a:off x="5198139" y="3743547"/>
              <a:ext cx="2111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m:t>
                    </m:r>
                  </m:oMath>
                </m:oMathPara>
              </a14:m>
              <a:endParaRPr lang="es-MX" sz="1100" b="0"/>
            </a:p>
          </xdr:txBody>
        </xdr:sp>
      </mc:Choice>
      <mc:Fallback xmlns="">
        <xdr:sp macro="" textlink="">
          <xdr:nvSpPr>
            <xdr:cNvPr id="33" name="CuadroTexto 32">
              <a:extLst>
                <a:ext uri="{FF2B5EF4-FFF2-40B4-BE49-F238E27FC236}">
                  <a16:creationId xmlns:a16="http://schemas.microsoft.com/office/drawing/2014/main" id="{00000000-0008-0000-0600-000021000000}"/>
                </a:ext>
              </a:extLst>
            </xdr:cNvPr>
            <xdr:cNvSpPr txBox="1"/>
          </xdr:nvSpPr>
          <xdr:spPr>
            <a:xfrm>
              <a:off x="5198139" y="3743547"/>
              <a:ext cx="21114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a:t>
              </a:r>
              <a:endParaRPr lang="es-MX" sz="1100" b="0"/>
            </a:p>
          </xdr:txBody>
        </xdr:sp>
      </mc:Fallback>
    </mc:AlternateContent>
    <xdr:clientData/>
  </xdr:oneCellAnchor>
  <xdr:oneCellAnchor>
    <xdr:from>
      <xdr:col>1</xdr:col>
      <xdr:colOff>0</xdr:colOff>
      <xdr:row>10</xdr:row>
      <xdr:rowOff>0</xdr:rowOff>
    </xdr:from>
    <xdr:ext cx="1818831" cy="437492"/>
    <mc:AlternateContent xmlns:mc="http://schemas.openxmlformats.org/markup-compatibility/2006" xmlns:a14="http://schemas.microsoft.com/office/drawing/2010/main">
      <mc:Choice Requires="a14">
        <xdr:sp macro="" textlink="">
          <xdr:nvSpPr>
            <xdr:cNvPr id="54" name="CuadroTexto 53">
              <a:extLst>
                <a:ext uri="{FF2B5EF4-FFF2-40B4-BE49-F238E27FC236}">
                  <a16:creationId xmlns:a16="http://schemas.microsoft.com/office/drawing/2014/main" id="{00000000-0008-0000-0600-000036000000}"/>
                </a:ext>
              </a:extLst>
            </xdr:cNvPr>
            <xdr:cNvSpPr txBox="1"/>
          </xdr:nvSpPr>
          <xdr:spPr>
            <a:xfrm>
              <a:off x="3044072" y="4841057"/>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𝑉𝐺𝐶</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r>
                                      <a:rPr lang="es-MX" sz="1100" b="0" i="1">
                                        <a:latin typeface="Cambria Math" panose="02040503050406030204" pitchFamily="18" charset="0"/>
                                      </a:rPr>
                                      <m:t>𝐺𝐶</m:t>
                                    </m:r>
                                  </m:e>
                                </m:nary>
                              </m:num>
                              <m:den>
                                <m:nary>
                                  <m:naryPr>
                                    <m:chr m:val="∑"/>
                                    <m:subHide m:val="on"/>
                                    <m:supHide m:val="on"/>
                                    <m:ctrlPr>
                                      <a:rPr lang="es-MX" sz="1100" b="0" i="1">
                                        <a:latin typeface="Cambria Math" panose="02040503050406030204" pitchFamily="18" charset="0"/>
                                      </a:rPr>
                                    </m:ctrlPr>
                                  </m:naryPr>
                                  <m:sub/>
                                  <m:sup/>
                                  <m:e>
                                    <m:r>
                                      <a:rPr lang="es-MX" sz="1100" b="0" i="1">
                                        <a:latin typeface="Cambria Math" panose="02040503050406030204" pitchFamily="18" charset="0"/>
                                      </a:rPr>
                                      <m:t>𝐺𝐶𝑅</m:t>
                                    </m:r>
                                  </m:e>
                                </m:nary>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54" name="CuadroTexto 53">
              <a:extLst>
                <a:ext uri="{FF2B5EF4-FFF2-40B4-BE49-F238E27FC236}">
                  <a16:creationId xmlns:a16="http://schemas.microsoft.com/office/drawing/2014/main" id="{00000000-0008-0000-0600-000036000000}"/>
                </a:ext>
              </a:extLst>
            </xdr:cNvPr>
            <xdr:cNvSpPr txBox="1"/>
          </xdr:nvSpPr>
          <xdr:spPr>
            <a:xfrm>
              <a:off x="3044072" y="4841057"/>
              <a:ext cx="1818831"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𝑉𝐺𝐶=(((∑▒𝐺𝐶)/(∑▒𝐺𝐶𝑅))−1)∗100</a:t>
              </a:r>
              <a:endParaRPr lang="en-US" sz="1100"/>
            </a:p>
          </xdr:txBody>
        </xdr:sp>
      </mc:Fallback>
    </mc:AlternateContent>
    <xdr:clientData/>
  </xdr:oneCellAnchor>
  <xdr:oneCellAnchor>
    <xdr:from>
      <xdr:col>1</xdr:col>
      <xdr:colOff>2008372</xdr:colOff>
      <xdr:row>14</xdr:row>
      <xdr:rowOff>199361</xdr:rowOff>
    </xdr:from>
    <xdr:ext cx="376065" cy="172227"/>
    <mc:AlternateContent xmlns:mc="http://schemas.openxmlformats.org/markup-compatibility/2006" xmlns:a14="http://schemas.microsoft.com/office/drawing/2010/main">
      <mc:Choice Requires="a14">
        <xdr:sp macro="" textlink="">
          <xdr:nvSpPr>
            <xdr:cNvPr id="59" name="CuadroTexto 58">
              <a:extLst>
                <a:ext uri="{FF2B5EF4-FFF2-40B4-BE49-F238E27FC236}">
                  <a16:creationId xmlns:a16="http://schemas.microsoft.com/office/drawing/2014/main" id="{00000000-0008-0000-0600-00003B000000}"/>
                </a:ext>
              </a:extLst>
            </xdr:cNvPr>
            <xdr:cNvSpPr txBox="1"/>
          </xdr:nvSpPr>
          <xdr:spPr>
            <a:xfrm>
              <a:off x="5057849" y="6667501"/>
              <a:ext cx="3760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𝐺𝐴𝐸𝐿</m:t>
                    </m:r>
                  </m:oMath>
                </m:oMathPara>
              </a14:m>
              <a:endParaRPr lang="en-US" sz="1100"/>
            </a:p>
          </xdr:txBody>
        </xdr:sp>
      </mc:Choice>
      <mc:Fallback xmlns="">
        <xdr:sp macro="" textlink="">
          <xdr:nvSpPr>
            <xdr:cNvPr id="59" name="CuadroTexto 58">
              <a:extLst>
                <a:ext uri="{FF2B5EF4-FFF2-40B4-BE49-F238E27FC236}">
                  <a16:creationId xmlns:a16="http://schemas.microsoft.com/office/drawing/2014/main" id="{00000000-0008-0000-0600-00003B000000}"/>
                </a:ext>
              </a:extLst>
            </xdr:cNvPr>
            <xdr:cNvSpPr txBox="1"/>
          </xdr:nvSpPr>
          <xdr:spPr>
            <a:xfrm>
              <a:off x="5057849" y="6667501"/>
              <a:ext cx="3760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𝐺𝐴𝐸𝐿</a:t>
              </a:r>
              <a:endParaRPr lang="en-US" sz="1100"/>
            </a:p>
          </xdr:txBody>
        </xdr:sp>
      </mc:Fallback>
    </mc:AlternateContent>
    <xdr:clientData/>
  </xdr:oneCellAnchor>
  <xdr:oneCellAnchor>
    <xdr:from>
      <xdr:col>1</xdr:col>
      <xdr:colOff>1927151</xdr:colOff>
      <xdr:row>15</xdr:row>
      <xdr:rowOff>169826</xdr:rowOff>
    </xdr:from>
    <xdr:ext cx="467179" cy="172227"/>
    <mc:AlternateContent xmlns:mc="http://schemas.openxmlformats.org/markup-compatibility/2006" xmlns:a14="http://schemas.microsoft.com/office/drawing/2010/main">
      <mc:Choice Requires="a14">
        <xdr:sp macro="" textlink="">
          <xdr:nvSpPr>
            <xdr:cNvPr id="60" name="CuadroTexto 59">
              <a:extLst>
                <a:ext uri="{FF2B5EF4-FFF2-40B4-BE49-F238E27FC236}">
                  <a16:creationId xmlns:a16="http://schemas.microsoft.com/office/drawing/2014/main" id="{00000000-0008-0000-0600-00003C000000}"/>
                </a:ext>
              </a:extLst>
            </xdr:cNvPr>
            <xdr:cNvSpPr txBox="1"/>
          </xdr:nvSpPr>
          <xdr:spPr>
            <a:xfrm>
              <a:off x="4976628" y="7206512"/>
              <a:ext cx="4671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𝐺𝐴𝐸𝐿𝑅</m:t>
                    </m:r>
                  </m:oMath>
                </m:oMathPara>
              </a14:m>
              <a:endParaRPr lang="es-MX" sz="1100" b="0"/>
            </a:p>
          </xdr:txBody>
        </xdr:sp>
      </mc:Choice>
      <mc:Fallback xmlns="">
        <xdr:sp macro="" textlink="">
          <xdr:nvSpPr>
            <xdr:cNvPr id="60" name="CuadroTexto 59">
              <a:extLst>
                <a:ext uri="{FF2B5EF4-FFF2-40B4-BE49-F238E27FC236}">
                  <a16:creationId xmlns:a16="http://schemas.microsoft.com/office/drawing/2014/main" id="{00000000-0008-0000-0600-00003C000000}"/>
                </a:ext>
              </a:extLst>
            </xdr:cNvPr>
            <xdr:cNvSpPr txBox="1"/>
          </xdr:nvSpPr>
          <xdr:spPr>
            <a:xfrm>
              <a:off x="4976628" y="7206512"/>
              <a:ext cx="467179"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𝐺𝐴𝐸𝐿𝑅</a:t>
              </a:r>
              <a:endParaRPr lang="es-MX" sz="1100" b="0"/>
            </a:p>
          </xdr:txBody>
        </xdr:sp>
      </mc:Fallback>
    </mc:AlternateContent>
    <xdr:clientData/>
  </xdr:oneCellAnchor>
  <xdr:oneCellAnchor>
    <xdr:from>
      <xdr:col>1</xdr:col>
      <xdr:colOff>0</xdr:colOff>
      <xdr:row>16</xdr:row>
      <xdr:rowOff>4408</xdr:rowOff>
    </xdr:from>
    <xdr:ext cx="2028504" cy="437492"/>
    <mc:AlternateContent xmlns:mc="http://schemas.openxmlformats.org/markup-compatibility/2006" xmlns:a14="http://schemas.microsoft.com/office/drawing/2010/main">
      <mc:Choice Requires="a14">
        <xdr:sp macro="" textlink="">
          <xdr:nvSpPr>
            <xdr:cNvPr id="61" name="CuadroTexto 60">
              <a:extLst>
                <a:ext uri="{FF2B5EF4-FFF2-40B4-BE49-F238E27FC236}">
                  <a16:creationId xmlns:a16="http://schemas.microsoft.com/office/drawing/2014/main" id="{00000000-0008-0000-0600-00003D000000}"/>
                </a:ext>
              </a:extLst>
            </xdr:cNvPr>
            <xdr:cNvSpPr txBox="1"/>
          </xdr:nvSpPr>
          <xdr:spPr>
            <a:xfrm>
              <a:off x="3045000" y="7241908"/>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𝑉𝐺𝐴𝐸𝐿</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𝐺𝐴𝐸𝐿</m:t>
                                </m:r>
                              </m:num>
                              <m:den>
                                <m:r>
                                  <a:rPr lang="es-MX" sz="1100" b="0" i="1">
                                    <a:latin typeface="Cambria Math" panose="02040503050406030204" pitchFamily="18" charset="0"/>
                                  </a:rPr>
                                  <m:t>𝐺𝐴𝐸𝐿𝑅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1" name="CuadroTexto 60">
              <a:extLst>
                <a:ext uri="{FF2B5EF4-FFF2-40B4-BE49-F238E27FC236}">
                  <a16:creationId xmlns:a16="http://schemas.microsoft.com/office/drawing/2014/main" id="{00000000-0008-0000-0600-00003D000000}"/>
                </a:ext>
              </a:extLst>
            </xdr:cNvPr>
            <xdr:cNvSpPr txBox="1"/>
          </xdr:nvSpPr>
          <xdr:spPr>
            <a:xfrm>
              <a:off x="3045000" y="7241908"/>
              <a:ext cx="2028504"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𝑉𝐺𝐴𝐸𝐿=((𝐺𝐴𝐸𝐿/𝐺𝐴𝐸𝐿𝑅)−1)∗100</a:t>
              </a:r>
              <a:endParaRPr lang="en-US" sz="1100"/>
            </a:p>
          </xdr:txBody>
        </xdr:sp>
      </mc:Fallback>
    </mc:AlternateContent>
    <xdr:clientData/>
  </xdr:oneCellAnchor>
  <xdr:oneCellAnchor>
    <xdr:from>
      <xdr:col>1</xdr:col>
      <xdr:colOff>2104360</xdr:colOff>
      <xdr:row>21</xdr:row>
      <xdr:rowOff>302732</xdr:rowOff>
    </xdr:from>
    <xdr:ext cx="315727" cy="172227"/>
    <mc:AlternateContent xmlns:mc="http://schemas.openxmlformats.org/markup-compatibility/2006" xmlns:a14="http://schemas.microsoft.com/office/drawing/2010/main">
      <mc:Choice Requires="a14">
        <xdr:sp macro="" textlink="">
          <xdr:nvSpPr>
            <xdr:cNvPr id="67" name="CuadroTexto 66">
              <a:extLst>
                <a:ext uri="{FF2B5EF4-FFF2-40B4-BE49-F238E27FC236}">
                  <a16:creationId xmlns:a16="http://schemas.microsoft.com/office/drawing/2014/main" id="{00000000-0008-0000-0600-000043000000}"/>
                </a:ext>
              </a:extLst>
            </xdr:cNvPr>
            <xdr:cNvSpPr txBox="1"/>
          </xdr:nvSpPr>
          <xdr:spPr>
            <a:xfrm>
              <a:off x="5153837" y="10071395"/>
              <a:ext cx="31572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𝐺𝑉𝑁</m:t>
                    </m:r>
                  </m:oMath>
                </m:oMathPara>
              </a14:m>
              <a:endParaRPr lang="en-US" sz="1100"/>
            </a:p>
          </xdr:txBody>
        </xdr:sp>
      </mc:Choice>
      <mc:Fallback xmlns="">
        <xdr:sp macro="" textlink="">
          <xdr:nvSpPr>
            <xdr:cNvPr id="67" name="CuadroTexto 66">
              <a:extLst>
                <a:ext uri="{FF2B5EF4-FFF2-40B4-BE49-F238E27FC236}">
                  <a16:creationId xmlns:a16="http://schemas.microsoft.com/office/drawing/2014/main" id="{00000000-0008-0000-0600-000043000000}"/>
                </a:ext>
              </a:extLst>
            </xdr:cNvPr>
            <xdr:cNvSpPr txBox="1"/>
          </xdr:nvSpPr>
          <xdr:spPr>
            <a:xfrm>
              <a:off x="5153837" y="10071395"/>
              <a:ext cx="315727"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𝐺𝑉𝑁</a:t>
              </a:r>
              <a:endParaRPr lang="en-US" sz="1100"/>
            </a:p>
          </xdr:txBody>
        </xdr:sp>
      </mc:Fallback>
    </mc:AlternateContent>
    <xdr:clientData/>
  </xdr:oneCellAnchor>
  <xdr:oneCellAnchor>
    <xdr:from>
      <xdr:col>1</xdr:col>
      <xdr:colOff>2008373</xdr:colOff>
      <xdr:row>22</xdr:row>
      <xdr:rowOff>273198</xdr:rowOff>
    </xdr:from>
    <xdr:ext cx="406265" cy="172227"/>
    <mc:AlternateContent xmlns:mc="http://schemas.openxmlformats.org/markup-compatibility/2006" xmlns:a14="http://schemas.microsoft.com/office/drawing/2010/main">
      <mc:Choice Requires="a14">
        <xdr:sp macro="" textlink="">
          <xdr:nvSpPr>
            <xdr:cNvPr id="68" name="CuadroTexto 67">
              <a:extLst>
                <a:ext uri="{FF2B5EF4-FFF2-40B4-BE49-F238E27FC236}">
                  <a16:creationId xmlns:a16="http://schemas.microsoft.com/office/drawing/2014/main" id="{00000000-0008-0000-0600-000044000000}"/>
                </a:ext>
              </a:extLst>
            </xdr:cNvPr>
            <xdr:cNvSpPr txBox="1"/>
          </xdr:nvSpPr>
          <xdr:spPr>
            <a:xfrm>
              <a:off x="5057850" y="10802384"/>
              <a:ext cx="4062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𝐺𝑉𝑁𝑅</m:t>
                    </m:r>
                  </m:oMath>
                </m:oMathPara>
              </a14:m>
              <a:endParaRPr lang="es-MX" sz="1100" b="0"/>
            </a:p>
          </xdr:txBody>
        </xdr:sp>
      </mc:Choice>
      <mc:Fallback xmlns="">
        <xdr:sp macro="" textlink="">
          <xdr:nvSpPr>
            <xdr:cNvPr id="68" name="CuadroTexto 67">
              <a:extLst>
                <a:ext uri="{FF2B5EF4-FFF2-40B4-BE49-F238E27FC236}">
                  <a16:creationId xmlns:a16="http://schemas.microsoft.com/office/drawing/2014/main" id="{00000000-0008-0000-0600-000044000000}"/>
                </a:ext>
              </a:extLst>
            </xdr:cNvPr>
            <xdr:cNvSpPr txBox="1"/>
          </xdr:nvSpPr>
          <xdr:spPr>
            <a:xfrm>
              <a:off x="5057850" y="10802384"/>
              <a:ext cx="4062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𝐺𝑉𝑁𝑅</a:t>
              </a:r>
              <a:endParaRPr lang="es-MX" sz="1100" b="0"/>
            </a:p>
          </xdr:txBody>
        </xdr:sp>
      </mc:Fallback>
    </mc:AlternateContent>
    <xdr:clientData/>
  </xdr:oneCellAnchor>
  <xdr:oneCellAnchor>
    <xdr:from>
      <xdr:col>1</xdr:col>
      <xdr:colOff>0</xdr:colOff>
      <xdr:row>23</xdr:row>
      <xdr:rowOff>0</xdr:rowOff>
    </xdr:from>
    <xdr:ext cx="1907253" cy="437492"/>
    <mc:AlternateContent xmlns:mc="http://schemas.openxmlformats.org/markup-compatibility/2006" xmlns:a14="http://schemas.microsoft.com/office/drawing/2010/main">
      <mc:Choice Requires="a14">
        <xdr:sp macro="" textlink="">
          <xdr:nvSpPr>
            <xdr:cNvPr id="69" name="CuadroTexto 68">
              <a:extLst>
                <a:ext uri="{FF2B5EF4-FFF2-40B4-BE49-F238E27FC236}">
                  <a16:creationId xmlns:a16="http://schemas.microsoft.com/office/drawing/2014/main" id="{00000000-0008-0000-0600-000045000000}"/>
                </a:ext>
              </a:extLst>
            </xdr:cNvPr>
            <xdr:cNvSpPr txBox="1"/>
          </xdr:nvSpPr>
          <xdr:spPr>
            <a:xfrm>
              <a:off x="3045000" y="10927500"/>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𝑉𝐺𝑉𝑁</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𝐺𝑉𝑁</m:t>
                                </m:r>
                              </m:num>
                              <m:den>
                                <m:r>
                                  <a:rPr lang="es-MX" sz="1100" b="0" i="1">
                                    <a:latin typeface="Cambria Math" panose="02040503050406030204" pitchFamily="18" charset="0"/>
                                  </a:rPr>
                                  <m:t>𝐺𝑉𝑁𝑅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69" name="CuadroTexto 68">
              <a:extLst>
                <a:ext uri="{FF2B5EF4-FFF2-40B4-BE49-F238E27FC236}">
                  <a16:creationId xmlns:a16="http://schemas.microsoft.com/office/drawing/2014/main" id="{00000000-0008-0000-0600-000045000000}"/>
                </a:ext>
              </a:extLst>
            </xdr:cNvPr>
            <xdr:cNvSpPr txBox="1"/>
          </xdr:nvSpPr>
          <xdr:spPr>
            <a:xfrm>
              <a:off x="3045000" y="10927500"/>
              <a:ext cx="1907253"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𝑉𝐺𝑉𝑁=((𝐺𝑉𝑁/𝐺𝑉𝑁𝑅)−1)∗100</a:t>
              </a:r>
              <a:endParaRPr lang="en-US" sz="1100"/>
            </a:p>
          </xdr:txBody>
        </xdr:sp>
      </mc:Fallback>
    </mc:AlternateContent>
    <xdr:clientData/>
  </xdr:oneCellAnchor>
  <xdr:oneCellAnchor>
    <xdr:from>
      <xdr:col>1</xdr:col>
      <xdr:colOff>2119128</xdr:colOff>
      <xdr:row>27</xdr:row>
      <xdr:rowOff>369186</xdr:rowOff>
    </xdr:from>
    <xdr:ext cx="266933" cy="172227"/>
    <mc:AlternateContent xmlns:mc="http://schemas.openxmlformats.org/markup-compatibility/2006" xmlns:a14="http://schemas.microsoft.com/office/drawing/2010/main">
      <mc:Choice Requires="a14">
        <xdr:sp macro="" textlink="">
          <xdr:nvSpPr>
            <xdr:cNvPr id="77" name="CuadroTexto 76">
              <a:extLst>
                <a:ext uri="{FF2B5EF4-FFF2-40B4-BE49-F238E27FC236}">
                  <a16:creationId xmlns:a16="http://schemas.microsoft.com/office/drawing/2014/main" id="{00000000-0008-0000-0600-00004D000000}"/>
                </a:ext>
              </a:extLst>
            </xdr:cNvPr>
            <xdr:cNvSpPr txBox="1"/>
          </xdr:nvSpPr>
          <xdr:spPr>
            <a:xfrm>
              <a:off x="5168605" y="13696802"/>
              <a:ext cx="26693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solidFill>
                          <a:schemeClr val="tx1"/>
                        </a:solidFill>
                        <a:effectLst/>
                        <a:latin typeface="Cambria Math" panose="02040503050406030204" pitchFamily="18" charset="0"/>
                        <a:ea typeface="+mn-ea"/>
                        <a:cs typeface="+mn-cs"/>
                      </a:rPr>
                      <m:t>𝐺𝑉𝐼</m:t>
                    </m:r>
                  </m:oMath>
                </m:oMathPara>
              </a14:m>
              <a:endParaRPr lang="en-US" sz="1100"/>
            </a:p>
          </xdr:txBody>
        </xdr:sp>
      </mc:Choice>
      <mc:Fallback xmlns="">
        <xdr:sp macro="" textlink="">
          <xdr:nvSpPr>
            <xdr:cNvPr id="77" name="CuadroTexto 76">
              <a:extLst>
                <a:ext uri="{FF2B5EF4-FFF2-40B4-BE49-F238E27FC236}">
                  <a16:creationId xmlns:a16="http://schemas.microsoft.com/office/drawing/2014/main" id="{00000000-0008-0000-0600-00004D000000}"/>
                </a:ext>
              </a:extLst>
            </xdr:cNvPr>
            <xdr:cNvSpPr txBox="1"/>
          </xdr:nvSpPr>
          <xdr:spPr>
            <a:xfrm>
              <a:off x="5168605" y="13696802"/>
              <a:ext cx="26693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𝐺𝑉𝐼</a:t>
              </a:r>
              <a:endParaRPr lang="en-US" sz="1100"/>
            </a:p>
          </xdr:txBody>
        </xdr:sp>
      </mc:Fallback>
    </mc:AlternateContent>
    <xdr:clientData/>
  </xdr:oneCellAnchor>
  <xdr:oneCellAnchor>
    <xdr:from>
      <xdr:col>1</xdr:col>
      <xdr:colOff>2030523</xdr:colOff>
      <xdr:row>28</xdr:row>
      <xdr:rowOff>354418</xdr:rowOff>
    </xdr:from>
    <xdr:ext cx="356444" cy="172227"/>
    <mc:AlternateContent xmlns:mc="http://schemas.openxmlformats.org/markup-compatibility/2006" xmlns:a14="http://schemas.microsoft.com/office/drawing/2010/main">
      <mc:Choice Requires="a14">
        <xdr:sp macro="" textlink="">
          <xdr:nvSpPr>
            <xdr:cNvPr id="78" name="CuadroTexto 77">
              <a:extLst>
                <a:ext uri="{FF2B5EF4-FFF2-40B4-BE49-F238E27FC236}">
                  <a16:creationId xmlns:a16="http://schemas.microsoft.com/office/drawing/2014/main" id="{00000000-0008-0000-0600-00004E000000}"/>
                </a:ext>
              </a:extLst>
            </xdr:cNvPr>
            <xdr:cNvSpPr txBox="1"/>
          </xdr:nvSpPr>
          <xdr:spPr>
            <a:xfrm>
              <a:off x="5080000" y="14634534"/>
              <a:ext cx="35644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𝐺𝑉𝐼𝑅</m:t>
                    </m:r>
                  </m:oMath>
                </m:oMathPara>
              </a14:m>
              <a:endParaRPr lang="es-MX" sz="1100" b="0"/>
            </a:p>
          </xdr:txBody>
        </xdr:sp>
      </mc:Choice>
      <mc:Fallback xmlns="">
        <xdr:sp macro="" textlink="">
          <xdr:nvSpPr>
            <xdr:cNvPr id="78" name="CuadroTexto 77">
              <a:extLst>
                <a:ext uri="{FF2B5EF4-FFF2-40B4-BE49-F238E27FC236}">
                  <a16:creationId xmlns:a16="http://schemas.microsoft.com/office/drawing/2014/main" id="{00000000-0008-0000-0600-00004E000000}"/>
                </a:ext>
              </a:extLst>
            </xdr:cNvPr>
            <xdr:cNvSpPr txBox="1"/>
          </xdr:nvSpPr>
          <xdr:spPr>
            <a:xfrm>
              <a:off x="5080000" y="14634534"/>
              <a:ext cx="356444"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𝐺𝑉𝐼𝑅</a:t>
              </a:r>
              <a:endParaRPr lang="es-MX" sz="1100" b="0"/>
            </a:p>
          </xdr:txBody>
        </xdr:sp>
      </mc:Fallback>
    </mc:AlternateContent>
    <xdr:clientData/>
  </xdr:oneCellAnchor>
  <xdr:oneCellAnchor>
    <xdr:from>
      <xdr:col>1</xdr:col>
      <xdr:colOff>0</xdr:colOff>
      <xdr:row>29</xdr:row>
      <xdr:rowOff>0</xdr:rowOff>
    </xdr:from>
    <xdr:ext cx="1808637" cy="437492"/>
    <mc:AlternateContent xmlns:mc="http://schemas.openxmlformats.org/markup-compatibility/2006" xmlns:a14="http://schemas.microsoft.com/office/drawing/2010/main">
      <mc:Choice Requires="a14">
        <xdr:sp macro="" textlink="">
          <xdr:nvSpPr>
            <xdr:cNvPr id="79" name="CuadroTexto 78">
              <a:extLst>
                <a:ext uri="{FF2B5EF4-FFF2-40B4-BE49-F238E27FC236}">
                  <a16:creationId xmlns:a16="http://schemas.microsoft.com/office/drawing/2014/main" id="{00000000-0008-0000-0600-00004F000000}"/>
                </a:ext>
              </a:extLst>
            </xdr:cNvPr>
            <xdr:cNvSpPr txBox="1"/>
          </xdr:nvSpPr>
          <xdr:spPr>
            <a:xfrm>
              <a:off x="3045000" y="14865000"/>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𝑉𝐺𝑉𝐼</m:t>
                    </m:r>
                    <m:r>
                      <a:rPr lang="es-MX" sz="1100" b="0" i="1">
                        <a:latin typeface="Cambria Math" panose="02040503050406030204" pitchFamily="18" charset="0"/>
                      </a:rPr>
                      <m:t>=</m:t>
                    </m:r>
                    <m:d>
                      <m:dPr>
                        <m:ctrlPr>
                          <a:rPr lang="es-MX" sz="1100" b="0" i="1">
                            <a:latin typeface="Cambria Math" panose="02040503050406030204" pitchFamily="18" charset="0"/>
                          </a:rPr>
                        </m:ctrlPr>
                      </m:dPr>
                      <m:e>
                        <m:d>
                          <m:dPr>
                            <m:ctrlPr>
                              <a:rPr lang="es-MX" sz="1100" b="0" i="1">
                                <a:latin typeface="Cambria Math" panose="02040503050406030204" pitchFamily="18" charset="0"/>
                              </a:rPr>
                            </m:ctrlPr>
                          </m:dPr>
                          <m:e>
                            <m:f>
                              <m:fPr>
                                <m:ctrlPr>
                                  <a:rPr lang="es-MX" sz="1100" b="0" i="1">
                                    <a:latin typeface="Cambria Math" panose="02040503050406030204" pitchFamily="18" charset="0"/>
                                  </a:rPr>
                                </m:ctrlPr>
                              </m:fPr>
                              <m:num>
                                <m:r>
                                  <a:rPr lang="es-MX" sz="1100" b="0" i="1">
                                    <a:latin typeface="Cambria Math" panose="02040503050406030204" pitchFamily="18" charset="0"/>
                                  </a:rPr>
                                  <m:t>𝐺𝑉𝐼</m:t>
                                </m:r>
                              </m:num>
                              <m:den>
                                <m:r>
                                  <a:rPr lang="es-MX" sz="1100" b="0" i="1">
                                    <a:latin typeface="Cambria Math" panose="02040503050406030204" pitchFamily="18" charset="0"/>
                                  </a:rPr>
                                  <m:t>𝐺𝑉𝐼𝑅</m:t>
                                </m:r>
                              </m:den>
                            </m:f>
                          </m:e>
                        </m:d>
                        <m:r>
                          <a:rPr lang="es-MX" sz="1100" b="0" i="1">
                            <a:latin typeface="Cambria Math" panose="02040503050406030204" pitchFamily="18" charset="0"/>
                          </a:rPr>
                          <m:t>−1</m:t>
                        </m:r>
                      </m:e>
                    </m:d>
                    <m:r>
                      <a:rPr lang="es-MX" sz="1100" b="0" i="1">
                        <a:latin typeface="Cambria Math" panose="02040503050406030204" pitchFamily="18" charset="0"/>
                      </a:rPr>
                      <m:t>∗100</m:t>
                    </m:r>
                  </m:oMath>
                </m:oMathPara>
              </a14:m>
              <a:endParaRPr lang="en-US" sz="1100"/>
            </a:p>
          </xdr:txBody>
        </xdr:sp>
      </mc:Choice>
      <mc:Fallback xmlns="">
        <xdr:sp macro="" textlink="">
          <xdr:nvSpPr>
            <xdr:cNvPr id="79" name="CuadroTexto 78">
              <a:extLst>
                <a:ext uri="{FF2B5EF4-FFF2-40B4-BE49-F238E27FC236}">
                  <a16:creationId xmlns:a16="http://schemas.microsoft.com/office/drawing/2014/main" id="{00000000-0008-0000-0600-00004F000000}"/>
                </a:ext>
              </a:extLst>
            </xdr:cNvPr>
            <xdr:cNvSpPr txBox="1"/>
          </xdr:nvSpPr>
          <xdr:spPr>
            <a:xfrm>
              <a:off x="3045000" y="14865000"/>
              <a:ext cx="1808637" cy="4374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𝑉𝐺𝑉𝐼=((𝐺𝑉𝐼/𝐺𝑉𝐼𝑅)−1)∗100</a:t>
              </a:r>
              <a:endParaRPr lang="en-US" sz="1100"/>
            </a:p>
          </xdr:txBody>
        </xdr:sp>
      </mc:Fallback>
    </mc:AlternateContent>
    <xdr:clientData/>
  </xdr:oneCellAnchor>
  <xdr:oneCellAnchor>
    <xdr:from>
      <xdr:col>1</xdr:col>
      <xdr:colOff>2052674</xdr:colOff>
      <xdr:row>34</xdr:row>
      <xdr:rowOff>199361</xdr:rowOff>
    </xdr:from>
    <xdr:ext cx="370871" cy="172227"/>
    <mc:AlternateContent xmlns:mc="http://schemas.openxmlformats.org/markup-compatibility/2006" xmlns:a14="http://schemas.microsoft.com/office/drawing/2010/main">
      <mc:Choice Requires="a14">
        <xdr:sp macro="" textlink="">
          <xdr:nvSpPr>
            <xdr:cNvPr id="83" name="CuadroTexto 82">
              <a:extLst>
                <a:ext uri="{FF2B5EF4-FFF2-40B4-BE49-F238E27FC236}">
                  <a16:creationId xmlns:a16="http://schemas.microsoft.com/office/drawing/2014/main" id="{00000000-0008-0000-0600-000053000000}"/>
                </a:ext>
              </a:extLst>
            </xdr:cNvPr>
            <xdr:cNvSpPr txBox="1"/>
          </xdr:nvSpPr>
          <xdr:spPr>
            <a:xfrm>
              <a:off x="5102151" y="17277908"/>
              <a:ext cx="37087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𝐺𝐶𝐿𝑃</m:t>
                    </m:r>
                  </m:oMath>
                </m:oMathPara>
              </a14:m>
              <a:endParaRPr lang="en-US" sz="1100"/>
            </a:p>
          </xdr:txBody>
        </xdr:sp>
      </mc:Choice>
      <mc:Fallback xmlns="">
        <xdr:sp macro="" textlink="">
          <xdr:nvSpPr>
            <xdr:cNvPr id="83" name="CuadroTexto 82">
              <a:extLst>
                <a:ext uri="{FF2B5EF4-FFF2-40B4-BE49-F238E27FC236}">
                  <a16:creationId xmlns:a16="http://schemas.microsoft.com/office/drawing/2014/main" id="{00000000-0008-0000-0600-000053000000}"/>
                </a:ext>
              </a:extLst>
            </xdr:cNvPr>
            <xdr:cNvSpPr txBox="1"/>
          </xdr:nvSpPr>
          <xdr:spPr>
            <a:xfrm>
              <a:off x="5102151" y="17277908"/>
              <a:ext cx="370871"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𝐺𝐶𝐿𝑃</a:t>
              </a:r>
              <a:endParaRPr lang="en-US" sz="1100"/>
            </a:p>
          </xdr:txBody>
        </xdr:sp>
      </mc:Fallback>
    </mc:AlternateContent>
    <xdr:clientData/>
  </xdr:oneCellAnchor>
  <xdr:oneCellAnchor>
    <xdr:from>
      <xdr:col>1</xdr:col>
      <xdr:colOff>0</xdr:colOff>
      <xdr:row>36</xdr:row>
      <xdr:rowOff>0</xdr:rowOff>
    </xdr:from>
    <xdr:ext cx="1556516" cy="380361"/>
    <mc:AlternateContent xmlns:mc="http://schemas.openxmlformats.org/markup-compatibility/2006" xmlns:a14="http://schemas.microsoft.com/office/drawing/2010/main">
      <mc:Choice Requires="a14">
        <xdr:sp macro="" textlink="">
          <xdr:nvSpPr>
            <xdr:cNvPr id="86" name="CuadroTexto 85">
              <a:extLst>
                <a:ext uri="{FF2B5EF4-FFF2-40B4-BE49-F238E27FC236}">
                  <a16:creationId xmlns:a16="http://schemas.microsoft.com/office/drawing/2014/main" id="{00000000-0008-0000-0600-000056000000}"/>
                </a:ext>
              </a:extLst>
            </xdr:cNvPr>
            <xdr:cNvSpPr txBox="1"/>
          </xdr:nvSpPr>
          <xdr:spPr>
            <a:xfrm>
              <a:off x="3046546" y="17937538"/>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𝑃𝐺𝐶𝐿𝑃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𝐺𝐶𝐿𝑃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86" name="CuadroTexto 85">
              <a:extLst>
                <a:ext uri="{FF2B5EF4-FFF2-40B4-BE49-F238E27FC236}">
                  <a16:creationId xmlns:a16="http://schemas.microsoft.com/office/drawing/2014/main" id="{00000000-0008-0000-0600-000056000000}"/>
                </a:ext>
              </a:extLst>
            </xdr:cNvPr>
            <xdr:cNvSpPr txBox="1"/>
          </xdr:nvSpPr>
          <xdr:spPr>
            <a:xfrm>
              <a:off x="3046546" y="17937538"/>
              <a:ext cx="1556516"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𝑃𝐺𝐶𝐿𝑃=</a:t>
              </a:r>
              <a:r>
                <a:rPr lang="es-MX" sz="1100" b="0" i="0">
                  <a:solidFill>
                    <a:schemeClr val="tx1"/>
                  </a:solidFill>
                  <a:effectLst/>
                  <a:latin typeface="Cambria Math" panose="02040503050406030204" pitchFamily="18" charset="0"/>
                  <a:ea typeface="+mn-ea"/>
                  <a:cs typeface="+mn-cs"/>
                </a:rPr>
                <a:t>(𝐺𝐶𝐿𝑃/𝐺𝐶𝑃)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1</xdr:col>
      <xdr:colOff>2015756</xdr:colOff>
      <xdr:row>40</xdr:row>
      <xdr:rowOff>280581</xdr:rowOff>
    </xdr:from>
    <xdr:ext cx="396006" cy="172227"/>
    <mc:AlternateContent xmlns:mc="http://schemas.openxmlformats.org/markup-compatibility/2006" xmlns:a14="http://schemas.microsoft.com/office/drawing/2010/main">
      <mc:Choice Requires="a14">
        <xdr:sp macro="" textlink="">
          <xdr:nvSpPr>
            <xdr:cNvPr id="88" name="CuadroTexto 87">
              <a:extLst>
                <a:ext uri="{FF2B5EF4-FFF2-40B4-BE49-F238E27FC236}">
                  <a16:creationId xmlns:a16="http://schemas.microsoft.com/office/drawing/2014/main" id="{00000000-0008-0000-0600-000058000000}"/>
                </a:ext>
              </a:extLst>
            </xdr:cNvPr>
            <xdr:cNvSpPr txBox="1"/>
          </xdr:nvSpPr>
          <xdr:spPr>
            <a:xfrm>
              <a:off x="5065233" y="20534128"/>
              <a:ext cx="3960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𝐺𝐶𝐴𝐷</m:t>
                    </m:r>
                  </m:oMath>
                </m:oMathPara>
              </a14:m>
              <a:endParaRPr lang="en-US" sz="1100"/>
            </a:p>
          </xdr:txBody>
        </xdr:sp>
      </mc:Choice>
      <mc:Fallback xmlns="">
        <xdr:sp macro="" textlink="">
          <xdr:nvSpPr>
            <xdr:cNvPr id="88" name="CuadroTexto 87">
              <a:extLst>
                <a:ext uri="{FF2B5EF4-FFF2-40B4-BE49-F238E27FC236}">
                  <a16:creationId xmlns:a16="http://schemas.microsoft.com/office/drawing/2014/main" id="{00000000-0008-0000-0600-000058000000}"/>
                </a:ext>
              </a:extLst>
            </xdr:cNvPr>
            <xdr:cNvSpPr txBox="1"/>
          </xdr:nvSpPr>
          <xdr:spPr>
            <a:xfrm>
              <a:off x="5065233" y="20534128"/>
              <a:ext cx="3960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𝐺𝐶𝐴𝐷</a:t>
              </a:r>
              <a:endParaRPr lang="en-US" sz="1100"/>
            </a:p>
          </xdr:txBody>
        </xdr:sp>
      </mc:Fallback>
    </mc:AlternateContent>
    <xdr:clientData/>
  </xdr:oneCellAnchor>
  <xdr:oneCellAnchor>
    <xdr:from>
      <xdr:col>1</xdr:col>
      <xdr:colOff>2089593</xdr:colOff>
      <xdr:row>41</xdr:row>
      <xdr:rowOff>177209</xdr:rowOff>
    </xdr:from>
    <xdr:ext cx="295850" cy="172227"/>
    <mc:AlternateContent xmlns:mc="http://schemas.openxmlformats.org/markup-compatibility/2006" xmlns:a14="http://schemas.microsoft.com/office/drawing/2010/main">
      <mc:Choice Requires="a14">
        <xdr:sp macro="" textlink="">
          <xdr:nvSpPr>
            <xdr:cNvPr id="89" name="CuadroTexto 88">
              <a:extLst>
                <a:ext uri="{FF2B5EF4-FFF2-40B4-BE49-F238E27FC236}">
                  <a16:creationId xmlns:a16="http://schemas.microsoft.com/office/drawing/2014/main" id="{00000000-0008-0000-0600-000059000000}"/>
                </a:ext>
              </a:extLst>
            </xdr:cNvPr>
            <xdr:cNvSpPr txBox="1"/>
          </xdr:nvSpPr>
          <xdr:spPr>
            <a:xfrm>
              <a:off x="5139070" y="21191279"/>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𝐺𝐶𝑃</m:t>
                    </m:r>
                  </m:oMath>
                </m:oMathPara>
              </a14:m>
              <a:endParaRPr lang="es-MX" sz="1100" b="0"/>
            </a:p>
          </xdr:txBody>
        </xdr:sp>
      </mc:Choice>
      <mc:Fallback xmlns="">
        <xdr:sp macro="" textlink="">
          <xdr:nvSpPr>
            <xdr:cNvPr id="89" name="CuadroTexto 88">
              <a:extLst>
                <a:ext uri="{FF2B5EF4-FFF2-40B4-BE49-F238E27FC236}">
                  <a16:creationId xmlns:a16="http://schemas.microsoft.com/office/drawing/2014/main" id="{00000000-0008-0000-0600-000059000000}"/>
                </a:ext>
              </a:extLst>
            </xdr:cNvPr>
            <xdr:cNvSpPr txBox="1"/>
          </xdr:nvSpPr>
          <xdr:spPr>
            <a:xfrm>
              <a:off x="5139070" y="21191279"/>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𝐺𝐶𝑃</a:t>
              </a:r>
              <a:endParaRPr lang="es-MX" sz="1100" b="0"/>
            </a:p>
          </xdr:txBody>
        </xdr:sp>
      </mc:Fallback>
    </mc:AlternateContent>
    <xdr:clientData/>
  </xdr:oneCellAnchor>
  <xdr:oneCellAnchor>
    <xdr:from>
      <xdr:col>1</xdr:col>
      <xdr:colOff>0</xdr:colOff>
      <xdr:row>42</xdr:row>
      <xdr:rowOff>0</xdr:rowOff>
    </xdr:from>
    <xdr:ext cx="1597617" cy="380361"/>
    <mc:AlternateContent xmlns:mc="http://schemas.openxmlformats.org/markup-compatibility/2006" xmlns:a14="http://schemas.microsoft.com/office/drawing/2010/main">
      <mc:Choice Requires="a14">
        <xdr:sp macro="" textlink="">
          <xdr:nvSpPr>
            <xdr:cNvPr id="90" name="CuadroTexto 89">
              <a:extLst>
                <a:ext uri="{FF2B5EF4-FFF2-40B4-BE49-F238E27FC236}">
                  <a16:creationId xmlns:a16="http://schemas.microsoft.com/office/drawing/2014/main" id="{00000000-0008-0000-0600-00005A000000}"/>
                </a:ext>
              </a:extLst>
            </xdr:cNvPr>
            <xdr:cNvSpPr txBox="1"/>
          </xdr:nvSpPr>
          <xdr:spPr>
            <a:xfrm>
              <a:off x="3046546" y="21289466"/>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𝑃𝐺𝐶𝐴𝐷</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𝐺𝐶𝐴𝐷</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90" name="CuadroTexto 89">
              <a:extLst>
                <a:ext uri="{FF2B5EF4-FFF2-40B4-BE49-F238E27FC236}">
                  <a16:creationId xmlns:a16="http://schemas.microsoft.com/office/drawing/2014/main" id="{00000000-0008-0000-0600-00005A000000}"/>
                </a:ext>
              </a:extLst>
            </xdr:cNvPr>
            <xdr:cNvSpPr txBox="1"/>
          </xdr:nvSpPr>
          <xdr:spPr>
            <a:xfrm>
              <a:off x="3046546" y="21289466"/>
              <a:ext cx="1597617"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𝑃𝐺𝐶𝐴𝐷=</a:t>
              </a:r>
              <a:r>
                <a:rPr lang="es-MX" sz="1100" b="0" i="0">
                  <a:solidFill>
                    <a:schemeClr val="tx1"/>
                  </a:solidFill>
                  <a:effectLst/>
                  <a:latin typeface="Cambria Math" panose="02040503050406030204" pitchFamily="18" charset="0"/>
                  <a:ea typeface="+mn-ea"/>
                  <a:cs typeface="+mn-cs"/>
                </a:rPr>
                <a:t>(𝐺𝐶𝐴𝐷/𝐺𝐶𝑃)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1</xdr:col>
      <xdr:colOff>1816395</xdr:colOff>
      <xdr:row>47</xdr:row>
      <xdr:rowOff>302733</xdr:rowOff>
    </xdr:from>
    <xdr:ext cx="637482" cy="172227"/>
    <mc:AlternateContent xmlns:mc="http://schemas.openxmlformats.org/markup-compatibility/2006" xmlns:a14="http://schemas.microsoft.com/office/drawing/2010/main">
      <mc:Choice Requires="a14">
        <xdr:sp macro="" textlink="">
          <xdr:nvSpPr>
            <xdr:cNvPr id="91" name="CuadroTexto 90">
              <a:extLst>
                <a:ext uri="{FF2B5EF4-FFF2-40B4-BE49-F238E27FC236}">
                  <a16:creationId xmlns:a16="http://schemas.microsoft.com/office/drawing/2014/main" id="{00000000-0008-0000-0600-00005B000000}"/>
                </a:ext>
              </a:extLst>
            </xdr:cNvPr>
            <xdr:cNvSpPr txBox="1"/>
          </xdr:nvSpPr>
          <xdr:spPr>
            <a:xfrm>
              <a:off x="4865872" y="24019245"/>
              <a:ext cx="63748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𝐺𝐶𝐼𝐶𝑀𝑇𝑃</m:t>
                    </m:r>
                  </m:oMath>
                </m:oMathPara>
              </a14:m>
              <a:endParaRPr lang="en-US" sz="1100"/>
            </a:p>
          </xdr:txBody>
        </xdr:sp>
      </mc:Choice>
      <mc:Fallback xmlns="">
        <xdr:sp macro="" textlink="">
          <xdr:nvSpPr>
            <xdr:cNvPr id="91" name="CuadroTexto 90">
              <a:extLst>
                <a:ext uri="{FF2B5EF4-FFF2-40B4-BE49-F238E27FC236}">
                  <a16:creationId xmlns:a16="http://schemas.microsoft.com/office/drawing/2014/main" id="{00000000-0008-0000-0600-00005B000000}"/>
                </a:ext>
              </a:extLst>
            </xdr:cNvPr>
            <xdr:cNvSpPr txBox="1"/>
          </xdr:nvSpPr>
          <xdr:spPr>
            <a:xfrm>
              <a:off x="4865872" y="24019245"/>
              <a:ext cx="63748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𝐺𝐶𝐼𝐶𝑀𝑇𝑃</a:t>
              </a:r>
              <a:endParaRPr lang="en-US" sz="1100"/>
            </a:p>
          </xdr:txBody>
        </xdr:sp>
      </mc:Fallback>
    </mc:AlternateContent>
    <xdr:clientData/>
  </xdr:oneCellAnchor>
  <xdr:oneCellAnchor>
    <xdr:from>
      <xdr:col>1</xdr:col>
      <xdr:colOff>2119128</xdr:colOff>
      <xdr:row>48</xdr:row>
      <xdr:rowOff>169825</xdr:rowOff>
    </xdr:from>
    <xdr:ext cx="295850" cy="172227"/>
    <mc:AlternateContent xmlns:mc="http://schemas.openxmlformats.org/markup-compatibility/2006" xmlns:a14="http://schemas.microsoft.com/office/drawing/2010/main">
      <mc:Choice Requires="a14">
        <xdr:sp macro="" textlink="">
          <xdr:nvSpPr>
            <xdr:cNvPr id="92" name="CuadroTexto 91">
              <a:extLst>
                <a:ext uri="{FF2B5EF4-FFF2-40B4-BE49-F238E27FC236}">
                  <a16:creationId xmlns:a16="http://schemas.microsoft.com/office/drawing/2014/main" id="{00000000-0008-0000-0600-00005C000000}"/>
                </a:ext>
              </a:extLst>
            </xdr:cNvPr>
            <xdr:cNvSpPr txBox="1"/>
          </xdr:nvSpPr>
          <xdr:spPr>
            <a:xfrm>
              <a:off x="5168605" y="24646860"/>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𝐺𝐶𝑃</m:t>
                    </m:r>
                  </m:oMath>
                </m:oMathPara>
              </a14:m>
              <a:endParaRPr lang="es-MX" sz="1100" b="0"/>
            </a:p>
          </xdr:txBody>
        </xdr:sp>
      </mc:Choice>
      <mc:Fallback xmlns="">
        <xdr:sp macro="" textlink="">
          <xdr:nvSpPr>
            <xdr:cNvPr id="92" name="CuadroTexto 91">
              <a:extLst>
                <a:ext uri="{FF2B5EF4-FFF2-40B4-BE49-F238E27FC236}">
                  <a16:creationId xmlns:a16="http://schemas.microsoft.com/office/drawing/2014/main" id="{00000000-0008-0000-0600-00005C000000}"/>
                </a:ext>
              </a:extLst>
            </xdr:cNvPr>
            <xdr:cNvSpPr txBox="1"/>
          </xdr:nvSpPr>
          <xdr:spPr>
            <a:xfrm>
              <a:off x="5168605" y="24646860"/>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𝐺𝐶𝑃</a:t>
              </a:r>
              <a:endParaRPr lang="es-MX" sz="1100" b="0"/>
            </a:p>
          </xdr:txBody>
        </xdr:sp>
      </mc:Fallback>
    </mc:AlternateContent>
    <xdr:clientData/>
  </xdr:oneCellAnchor>
  <xdr:oneCellAnchor>
    <xdr:from>
      <xdr:col>1</xdr:col>
      <xdr:colOff>0</xdr:colOff>
      <xdr:row>49</xdr:row>
      <xdr:rowOff>0</xdr:rowOff>
    </xdr:from>
    <xdr:ext cx="1957074" cy="380361"/>
    <mc:AlternateContent xmlns:mc="http://schemas.openxmlformats.org/markup-compatibility/2006" xmlns:a14="http://schemas.microsoft.com/office/drawing/2010/main">
      <mc:Choice Requires="a14">
        <xdr:sp macro="" textlink="">
          <xdr:nvSpPr>
            <xdr:cNvPr id="93" name="CuadroTexto 92">
              <a:extLst>
                <a:ext uri="{FF2B5EF4-FFF2-40B4-BE49-F238E27FC236}">
                  <a16:creationId xmlns:a16="http://schemas.microsoft.com/office/drawing/2014/main" id="{00000000-0008-0000-0600-00005D000000}"/>
                </a:ext>
              </a:extLst>
            </xdr:cNvPr>
            <xdr:cNvSpPr txBox="1"/>
          </xdr:nvSpPr>
          <xdr:spPr>
            <a:xfrm>
              <a:off x="3046546" y="24641393"/>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𝑃𝐺𝐼𝐶𝑀𝑇𝑃</m:t>
                    </m:r>
                    <m:r>
                      <a:rPr lang="es-MX" sz="1100" b="0" i="1">
                        <a:latin typeface="Cambria Math" panose="02040503050406030204" pitchFamily="18" charset="0"/>
                      </a:rPr>
                      <m:t>=</m:t>
                    </m:r>
                    <m:d>
                      <m:dPr>
                        <m:ctrlPr>
                          <a:rPr lang="es-MX" sz="1100" b="0" i="1">
                            <a:solidFill>
                              <a:schemeClr val="tx1"/>
                            </a:solidFill>
                            <a:effectLst/>
                            <a:latin typeface="Cambria Math" panose="02040503050406030204" pitchFamily="18" charset="0"/>
                            <a:ea typeface="+mn-ea"/>
                            <a:cs typeface="+mn-cs"/>
                          </a:rPr>
                        </m:ctrlPr>
                      </m:dPr>
                      <m:e>
                        <m:f>
                          <m:fPr>
                            <m:ctrlPr>
                              <a:rPr lang="es-MX" sz="1100" b="0" i="1">
                                <a:solidFill>
                                  <a:schemeClr val="tx1"/>
                                </a:solidFill>
                                <a:effectLst/>
                                <a:latin typeface="Cambria Math" panose="02040503050406030204" pitchFamily="18" charset="0"/>
                                <a:ea typeface="+mn-ea"/>
                                <a:cs typeface="+mn-cs"/>
                              </a:rPr>
                            </m:ctrlPr>
                          </m:fPr>
                          <m:num>
                            <m:r>
                              <a:rPr lang="es-MX" sz="1100" b="0" i="1">
                                <a:solidFill>
                                  <a:schemeClr val="tx1"/>
                                </a:solidFill>
                                <a:effectLst/>
                                <a:latin typeface="Cambria Math" panose="02040503050406030204" pitchFamily="18" charset="0"/>
                                <a:ea typeface="+mn-ea"/>
                                <a:cs typeface="+mn-cs"/>
                              </a:rPr>
                              <m:t>𝐺𝐶𝐼𝐶𝑀𝑇𝑃</m:t>
                            </m:r>
                          </m:num>
                          <m:den>
                            <m:r>
                              <a:rPr lang="es-MX" sz="1100" b="0" i="1">
                                <a:solidFill>
                                  <a:schemeClr val="tx1"/>
                                </a:solidFill>
                                <a:effectLst/>
                                <a:latin typeface="Cambria Math" panose="02040503050406030204" pitchFamily="18" charset="0"/>
                                <a:ea typeface="+mn-ea"/>
                                <a:cs typeface="+mn-cs"/>
                              </a:rPr>
                              <m:t>𝐺𝐶𝑃</m:t>
                            </m:r>
                          </m:den>
                        </m:f>
                      </m:e>
                    </m:d>
                    <m:r>
                      <a:rPr lang="es-MX" sz="1100" b="0" i="1">
                        <a:latin typeface="Cambria Math" panose="02040503050406030204" pitchFamily="18" charset="0"/>
                      </a:rPr>
                      <m:t>∗100</m:t>
                    </m:r>
                  </m:oMath>
                </m:oMathPara>
              </a14:m>
              <a:endParaRPr lang="en-US" sz="1100"/>
            </a:p>
          </xdr:txBody>
        </xdr:sp>
      </mc:Choice>
      <mc:Fallback xmlns="">
        <xdr:sp macro="" textlink="">
          <xdr:nvSpPr>
            <xdr:cNvPr id="93" name="CuadroTexto 92">
              <a:extLst>
                <a:ext uri="{FF2B5EF4-FFF2-40B4-BE49-F238E27FC236}">
                  <a16:creationId xmlns:a16="http://schemas.microsoft.com/office/drawing/2014/main" id="{00000000-0008-0000-0600-00005D000000}"/>
                </a:ext>
              </a:extLst>
            </xdr:cNvPr>
            <xdr:cNvSpPr txBox="1"/>
          </xdr:nvSpPr>
          <xdr:spPr>
            <a:xfrm>
              <a:off x="3046546" y="24641393"/>
              <a:ext cx="1957074" cy="380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𝑃𝐺𝐼𝐶𝑀𝑇𝑃=</a:t>
              </a:r>
              <a:r>
                <a:rPr lang="es-MX" sz="1100" b="0" i="0">
                  <a:solidFill>
                    <a:schemeClr val="tx1"/>
                  </a:solidFill>
                  <a:effectLst/>
                  <a:latin typeface="Cambria Math" panose="02040503050406030204" pitchFamily="18" charset="0"/>
                  <a:ea typeface="+mn-ea"/>
                  <a:cs typeface="+mn-cs"/>
                </a:rPr>
                <a:t>(𝐺𝐶𝐼𝐶𝑀𝑇𝑃/𝐺𝐶𝑃)</a:t>
              </a:r>
              <a:r>
                <a:rPr lang="es-MX" sz="1100" b="0" i="0">
                  <a:latin typeface="Cambria Math" panose="02040503050406030204" pitchFamily="18" charset="0"/>
                </a:rPr>
                <a:t>∗100</a:t>
              </a:r>
              <a:endParaRPr lang="en-US" sz="1100"/>
            </a:p>
          </xdr:txBody>
        </xdr:sp>
      </mc:Fallback>
    </mc:AlternateContent>
    <xdr:clientData/>
  </xdr:oneCellAnchor>
  <xdr:oneCellAnchor>
    <xdr:from>
      <xdr:col>1</xdr:col>
      <xdr:colOff>0</xdr:colOff>
      <xdr:row>54</xdr:row>
      <xdr:rowOff>0</xdr:rowOff>
    </xdr:from>
    <xdr:ext cx="480964" cy="409920"/>
    <mc:AlternateContent xmlns:mc="http://schemas.openxmlformats.org/markup-compatibility/2006" xmlns:a14="http://schemas.microsoft.com/office/drawing/2010/main">
      <mc:Choice Requires="a14">
        <xdr:sp macro="" textlink="">
          <xdr:nvSpPr>
            <xdr:cNvPr id="99" name="CuadroTexto 98">
              <a:extLst>
                <a:ext uri="{FF2B5EF4-FFF2-40B4-BE49-F238E27FC236}">
                  <a16:creationId xmlns:a16="http://schemas.microsoft.com/office/drawing/2014/main" id="{00000000-0008-0000-0600-000063000000}"/>
                </a:ext>
              </a:extLst>
            </xdr:cNvPr>
            <xdr:cNvSpPr txBox="1"/>
          </xdr:nvSpPr>
          <xdr:spPr>
            <a:xfrm>
              <a:off x="3048000" y="21507450"/>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bHide m:val="on"/>
                        <m:supHide m:val="on"/>
                        <m:ctrlPr>
                          <a:rPr lang="en-US" sz="1100" i="1">
                            <a:latin typeface="Cambria Math" panose="02040503050406030204" pitchFamily="18" charset="0"/>
                          </a:rPr>
                        </m:ctrlPr>
                      </m:naryPr>
                      <m:sub/>
                      <m:sup/>
                      <m:e>
                        <m:acc>
                          <m:accPr>
                            <m:chr m:val="̅"/>
                            <m:ctrlPr>
                              <a:rPr lang="en-US" sz="110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oMath>
                </m:oMathPara>
              </a14:m>
              <a:endParaRPr lang="en-US" sz="1100"/>
            </a:p>
          </xdr:txBody>
        </xdr:sp>
      </mc:Choice>
      <mc:Fallback xmlns="">
        <xdr:sp macro="" textlink="">
          <xdr:nvSpPr>
            <xdr:cNvPr id="99" name="CuadroTexto 98"/>
            <xdr:cNvSpPr txBox="1"/>
          </xdr:nvSpPr>
          <xdr:spPr>
            <a:xfrm>
              <a:off x="3048000" y="21507450"/>
              <a:ext cx="480964" cy="409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t>
              </a:r>
              <a:r>
                <a:rPr lang="es-MX" sz="1100" b="0" i="0">
                  <a:latin typeface="Cambria Math" panose="02040503050406030204" pitchFamily="18" charset="0"/>
                </a:rPr>
                <a:t>𝐴𝐶_𝑝</a:t>
              </a:r>
              <a:r>
                <a:rPr lang="en-US" sz="1100" b="0" i="0">
                  <a:latin typeface="Cambria Math" panose="02040503050406030204" pitchFamily="18" charset="0"/>
                </a:rPr>
                <a:t> ) ̅ </a:t>
              </a:r>
              <a:endParaRPr lang="en-US" sz="1100"/>
            </a:p>
          </xdr:txBody>
        </xdr:sp>
      </mc:Fallback>
    </mc:AlternateContent>
    <xdr:clientData/>
  </xdr:oneCellAnchor>
  <xdr:oneCellAnchor>
    <xdr:from>
      <xdr:col>1</xdr:col>
      <xdr:colOff>0</xdr:colOff>
      <xdr:row>55</xdr:row>
      <xdr:rowOff>0</xdr:rowOff>
    </xdr:from>
    <xdr:ext cx="138628" cy="172227"/>
    <mc:AlternateContent xmlns:mc="http://schemas.openxmlformats.org/markup-compatibility/2006" xmlns:a14="http://schemas.microsoft.com/office/drawing/2010/main">
      <mc:Choice Requires="a14">
        <xdr:sp macro="" textlink="">
          <xdr:nvSpPr>
            <xdr:cNvPr id="100" name="CuadroTexto 99">
              <a:extLst>
                <a:ext uri="{FF2B5EF4-FFF2-40B4-BE49-F238E27FC236}">
                  <a16:creationId xmlns:a16="http://schemas.microsoft.com/office/drawing/2014/main" id="{00000000-0008-0000-0600-000064000000}"/>
                </a:ext>
              </a:extLst>
            </xdr:cNvPr>
            <xdr:cNvSpPr txBox="1"/>
          </xdr:nvSpPr>
          <xdr:spPr>
            <a:xfrm>
              <a:off x="3048000" y="21888450"/>
              <a:ext cx="13862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𝑁</m:t>
                    </m:r>
                  </m:oMath>
                </m:oMathPara>
              </a14:m>
              <a:endParaRPr lang="en-US" sz="1100"/>
            </a:p>
          </xdr:txBody>
        </xdr:sp>
      </mc:Choice>
      <mc:Fallback xmlns="">
        <xdr:sp macro="" textlink="">
          <xdr:nvSpPr>
            <xdr:cNvPr id="100" name="CuadroTexto 99"/>
            <xdr:cNvSpPr txBox="1"/>
          </xdr:nvSpPr>
          <xdr:spPr>
            <a:xfrm>
              <a:off x="3048000" y="21888450"/>
              <a:ext cx="13862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b="0" i="0">
                  <a:latin typeface="Cambria Math" panose="02040503050406030204" pitchFamily="18" charset="0"/>
                </a:rPr>
                <a:t>𝑁</a:t>
              </a:r>
              <a:endParaRPr lang="en-US" sz="1100"/>
            </a:p>
          </xdr:txBody>
        </xdr:sp>
      </mc:Fallback>
    </mc:AlternateContent>
    <xdr:clientData/>
  </xdr:oneCellAnchor>
  <xdr:oneCellAnchor>
    <xdr:from>
      <xdr:col>1</xdr:col>
      <xdr:colOff>0</xdr:colOff>
      <xdr:row>56</xdr:row>
      <xdr:rowOff>0</xdr:rowOff>
    </xdr:from>
    <xdr:ext cx="884729" cy="343684"/>
    <mc:AlternateContent xmlns:mc="http://schemas.openxmlformats.org/markup-compatibility/2006" xmlns:a14="http://schemas.microsoft.com/office/drawing/2010/main">
      <mc:Choice Requires="a14">
        <xdr:sp macro="" textlink="">
          <xdr:nvSpPr>
            <xdr:cNvPr id="101" name="CuadroTexto 100">
              <a:extLst>
                <a:ext uri="{FF2B5EF4-FFF2-40B4-BE49-F238E27FC236}">
                  <a16:creationId xmlns:a16="http://schemas.microsoft.com/office/drawing/2014/main" id="{00000000-0008-0000-0600-000065000000}"/>
                </a:ext>
              </a:extLst>
            </xdr:cNvPr>
            <xdr:cNvSpPr txBox="1"/>
          </xdr:nvSpPr>
          <xdr:spPr>
            <a:xfrm>
              <a:off x="3044072" y="28918686"/>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𝐷𝑃𝑃</m:t>
                    </m:r>
                    <m:r>
                      <a:rPr lang="es-MX" sz="1100" b="0" i="1">
                        <a:latin typeface="Cambria Math" panose="02040503050406030204" pitchFamily="18" charset="0"/>
                      </a:rPr>
                      <m:t>= </m:t>
                    </m:r>
                    <m:f>
                      <m:fPr>
                        <m:ctrlPr>
                          <a:rPr lang="es-MX" sz="1100" b="0" i="1">
                            <a:latin typeface="Cambria Math" panose="02040503050406030204" pitchFamily="18" charset="0"/>
                          </a:rPr>
                        </m:ctrlPr>
                      </m:fPr>
                      <m:num>
                        <m:nary>
                          <m:naryPr>
                            <m:chr m:val="∑"/>
                            <m:subHide m:val="on"/>
                            <m:supHide m:val="on"/>
                            <m:ctrlPr>
                              <a:rPr lang="es-MX" sz="1100" b="0" i="1">
                                <a:latin typeface="Cambria Math" panose="02040503050406030204" pitchFamily="18" charset="0"/>
                              </a:rPr>
                            </m:ctrlPr>
                          </m:naryPr>
                          <m:sub/>
                          <m:sup/>
                          <m:e>
                            <m:acc>
                              <m:accPr>
                                <m:chr m:val="̅"/>
                                <m:ctrlPr>
                                  <a:rPr lang="es-MX" sz="1100" b="0" i="1">
                                    <a:latin typeface="Cambria Math" panose="02040503050406030204" pitchFamily="18" charset="0"/>
                                  </a:rPr>
                                </m:ctrlPr>
                              </m:accPr>
                              <m:e>
                                <m:r>
                                  <a:rPr lang="es-MX" sz="1100" b="0" i="1">
                                    <a:latin typeface="Cambria Math" panose="02040503050406030204" pitchFamily="18" charset="0"/>
                                  </a:rPr>
                                  <m:t>𝐴</m:t>
                                </m:r>
                                <m:sSub>
                                  <m:sSubPr>
                                    <m:ctrlPr>
                                      <a:rPr lang="es-MX" sz="1100" b="0" i="1">
                                        <a:latin typeface="Cambria Math" panose="02040503050406030204" pitchFamily="18" charset="0"/>
                                      </a:rPr>
                                    </m:ctrlPr>
                                  </m:sSubPr>
                                  <m:e>
                                    <m:r>
                                      <a:rPr lang="es-MX" sz="1100" b="0" i="1">
                                        <a:latin typeface="Cambria Math" panose="02040503050406030204" pitchFamily="18" charset="0"/>
                                      </a:rPr>
                                      <m:t>𝐶</m:t>
                                    </m:r>
                                  </m:e>
                                  <m:sub>
                                    <m:r>
                                      <a:rPr lang="es-MX" sz="1100" b="0" i="1">
                                        <a:latin typeface="Cambria Math" panose="02040503050406030204" pitchFamily="18" charset="0"/>
                                      </a:rPr>
                                      <m:t>𝑝</m:t>
                                    </m:r>
                                  </m:sub>
                                </m:sSub>
                              </m:e>
                            </m:acc>
                          </m:e>
                        </m:nary>
                      </m:num>
                      <m:den>
                        <m:r>
                          <a:rPr lang="es-MX" sz="1100" b="0" i="1">
                            <a:latin typeface="Cambria Math" panose="02040503050406030204" pitchFamily="18" charset="0"/>
                          </a:rPr>
                          <m:t>𝑁</m:t>
                        </m:r>
                      </m:den>
                    </m:f>
                  </m:oMath>
                </m:oMathPara>
              </a14:m>
              <a:endParaRPr lang="en-US" sz="1100"/>
            </a:p>
          </xdr:txBody>
        </xdr:sp>
      </mc:Choice>
      <mc:Fallback xmlns="">
        <xdr:sp macro="" textlink="">
          <xdr:nvSpPr>
            <xdr:cNvPr id="101" name="CuadroTexto 100">
              <a:extLst>
                <a:ext uri="{FF2B5EF4-FFF2-40B4-BE49-F238E27FC236}">
                  <a16:creationId xmlns:a16="http://schemas.microsoft.com/office/drawing/2014/main" id="{00000000-0008-0000-0600-000065000000}"/>
                </a:ext>
              </a:extLst>
            </xdr:cNvPr>
            <xdr:cNvSpPr txBox="1"/>
          </xdr:nvSpPr>
          <xdr:spPr>
            <a:xfrm>
              <a:off x="3044072" y="28918686"/>
              <a:ext cx="884729" cy="3436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𝐷𝑃𝑃=  (∑▒(𝐴𝐶_𝑝 ) ̅ )/𝑁</a:t>
              </a:r>
              <a:endParaRPr lang="en-US" sz="1100"/>
            </a:p>
          </xdr:txBody>
        </xdr:sp>
      </mc:Fallback>
    </mc:AlternateContent>
    <xdr:clientData/>
  </xdr:oneCellAnchor>
  <xdr:oneCellAnchor>
    <xdr:from>
      <xdr:col>1</xdr:col>
      <xdr:colOff>2133895</xdr:colOff>
      <xdr:row>35</xdr:row>
      <xdr:rowOff>162441</xdr:rowOff>
    </xdr:from>
    <xdr:ext cx="295850" cy="172227"/>
    <mc:AlternateContent xmlns:mc="http://schemas.openxmlformats.org/markup-compatibility/2006" xmlns:a14="http://schemas.microsoft.com/office/drawing/2010/main">
      <mc:Choice Requires="a14">
        <xdr:sp macro="" textlink="">
          <xdr:nvSpPr>
            <xdr:cNvPr id="26" name="CuadroTexto 25">
              <a:extLst>
                <a:ext uri="{FF2B5EF4-FFF2-40B4-BE49-F238E27FC236}">
                  <a16:creationId xmlns:a16="http://schemas.microsoft.com/office/drawing/2014/main" id="{00000000-0008-0000-0600-000054000000}"/>
                </a:ext>
              </a:extLst>
            </xdr:cNvPr>
            <xdr:cNvSpPr txBox="1"/>
          </xdr:nvSpPr>
          <xdr:spPr>
            <a:xfrm>
              <a:off x="5183372" y="17809534"/>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𝐺𝐶𝑃</m:t>
                    </m:r>
                  </m:oMath>
                </m:oMathPara>
              </a14:m>
              <a:endParaRPr lang="es-MX" sz="1100" b="0"/>
            </a:p>
          </xdr:txBody>
        </xdr:sp>
      </mc:Choice>
      <mc:Fallback xmlns="">
        <xdr:sp macro="" textlink="">
          <xdr:nvSpPr>
            <xdr:cNvPr id="26" name="CuadroTexto 25">
              <a:extLst>
                <a:ext uri="{FF2B5EF4-FFF2-40B4-BE49-F238E27FC236}">
                  <a16:creationId xmlns:a16="http://schemas.microsoft.com/office/drawing/2014/main" id="{00000000-0008-0000-0600-000054000000}"/>
                </a:ext>
              </a:extLst>
            </xdr:cNvPr>
            <xdr:cNvSpPr txBox="1"/>
          </xdr:nvSpPr>
          <xdr:spPr>
            <a:xfrm>
              <a:off x="5183372" y="17809534"/>
              <a:ext cx="295850"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𝐺𝐶𝑃</a:t>
              </a:r>
              <a:endParaRPr lang="es-MX" sz="1100" b="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N20"/>
  <sheetViews>
    <sheetView tabSelected="1" topLeftCell="A2" zoomScale="90" zoomScaleNormal="90" workbookViewId="0">
      <selection activeCell="B10" sqref="B10"/>
    </sheetView>
  </sheetViews>
  <sheetFormatPr baseColWidth="10" defaultColWidth="11.42578125" defaultRowHeight="18" x14ac:dyDescent="0.35"/>
  <cols>
    <col min="1" max="1" width="33.140625" style="28" customWidth="1"/>
    <col min="2" max="2" width="1.7109375" style="28" customWidth="1"/>
    <col min="3" max="9" width="19.42578125" style="28" customWidth="1"/>
    <col min="10" max="10" width="1.7109375" style="28" customWidth="1"/>
    <col min="11" max="14" width="15.7109375" style="28" customWidth="1"/>
    <col min="15" max="16384" width="11.42578125" style="28"/>
  </cols>
  <sheetData>
    <row r="1" spans="1:14" ht="28.5" thickBot="1" x14ac:dyDescent="0.55000000000000004">
      <c r="A1" s="100" t="s">
        <v>451</v>
      </c>
      <c r="B1" s="101"/>
      <c r="C1" s="101"/>
      <c r="D1" s="101"/>
      <c r="E1" s="101"/>
    </row>
    <row r="2" spans="1:14" ht="30" customHeight="1" x14ac:dyDescent="0.35">
      <c r="A2" s="298" t="s">
        <v>469</v>
      </c>
      <c r="B2" s="299"/>
      <c r="C2" s="299"/>
      <c r="D2" s="299"/>
      <c r="E2" s="299"/>
      <c r="F2" s="299"/>
      <c r="G2" s="299"/>
      <c r="H2" s="299"/>
      <c r="I2" s="299"/>
      <c r="J2" s="299"/>
      <c r="K2" s="299"/>
      <c r="L2" s="299"/>
      <c r="M2" s="299"/>
      <c r="N2" s="300"/>
    </row>
    <row r="3" spans="1:14" ht="30" customHeight="1" x14ac:dyDescent="0.35">
      <c r="A3" s="301"/>
      <c r="B3" s="41"/>
      <c r="C3" s="17" t="s">
        <v>487</v>
      </c>
      <c r="D3" s="17"/>
      <c r="E3" s="17"/>
      <c r="F3" s="17"/>
      <c r="G3" s="17"/>
      <c r="H3" s="17"/>
      <c r="I3" s="17"/>
      <c r="J3" s="42"/>
      <c r="K3" s="17" t="s">
        <v>488</v>
      </c>
      <c r="L3" s="17"/>
      <c r="M3" s="17"/>
      <c r="N3" s="302"/>
    </row>
    <row r="4" spans="1:14" ht="15" customHeight="1" x14ac:dyDescent="0.35">
      <c r="A4" s="301"/>
      <c r="B4" s="41"/>
      <c r="C4" s="23" t="s">
        <v>154</v>
      </c>
      <c r="D4" s="23"/>
      <c r="E4" s="23"/>
      <c r="F4" s="23"/>
      <c r="G4" s="23"/>
      <c r="H4" s="23"/>
      <c r="I4" s="23"/>
      <c r="J4" s="42"/>
      <c r="K4" s="23"/>
      <c r="L4" s="23"/>
      <c r="M4" s="23"/>
      <c r="N4" s="303"/>
    </row>
    <row r="5" spans="1:14" ht="51" customHeight="1" x14ac:dyDescent="0.35">
      <c r="A5" s="304" t="s">
        <v>1</v>
      </c>
      <c r="B5" s="43"/>
      <c r="C5" s="113" t="s">
        <v>13</v>
      </c>
      <c r="D5" s="25" t="s">
        <v>4</v>
      </c>
      <c r="E5" s="25"/>
      <c r="F5" s="25"/>
      <c r="G5" s="25"/>
      <c r="H5" s="25"/>
      <c r="I5" s="25"/>
      <c r="J5" s="44"/>
      <c r="K5" s="112" t="s">
        <v>19</v>
      </c>
      <c r="L5" s="111" t="s">
        <v>490</v>
      </c>
      <c r="M5" s="23"/>
      <c r="N5" s="303"/>
    </row>
    <row r="6" spans="1:14" ht="30" customHeight="1" thickBot="1" x14ac:dyDescent="0.4">
      <c r="A6" s="301"/>
      <c r="B6" s="43"/>
      <c r="C6" s="263" t="s">
        <v>14</v>
      </c>
      <c r="D6" s="264" t="s">
        <v>15</v>
      </c>
      <c r="E6" s="264" t="s">
        <v>16</v>
      </c>
      <c r="F6" s="264" t="s">
        <v>17</v>
      </c>
      <c r="G6" s="264" t="s">
        <v>18</v>
      </c>
      <c r="H6" s="264" t="s">
        <v>24</v>
      </c>
      <c r="I6" s="265" t="s">
        <v>25</v>
      </c>
      <c r="J6" s="29"/>
      <c r="K6" s="269"/>
      <c r="L6" s="265" t="s">
        <v>20</v>
      </c>
      <c r="M6" s="264" t="s">
        <v>21</v>
      </c>
      <c r="N6" s="305" t="s">
        <v>22</v>
      </c>
    </row>
    <row r="7" spans="1:14" ht="30" customHeight="1" thickBot="1" x14ac:dyDescent="0.4">
      <c r="A7" s="252" t="s">
        <v>6</v>
      </c>
      <c r="B7" s="2"/>
      <c r="C7" s="266">
        <f>IF(Vacíos!C6&gt;6,SUM(C8,C13),"")</f>
        <v>264.905486</v>
      </c>
      <c r="D7" s="267">
        <f>IF(Vacíos!D6&gt;6,SUM(D8,D13),"")</f>
        <v>678.00775199999998</v>
      </c>
      <c r="E7" s="267">
        <f>IF(Vacíos!E6&gt;6,SUM(E8,E13),"")</f>
        <v>199.29990100000001</v>
      </c>
      <c r="F7" s="267">
        <f>IF(Vacíos!F6&gt;6,SUM(F8,F13),"")</f>
        <v>174.91323199999999</v>
      </c>
      <c r="G7" s="267">
        <f>IF(Vacíos!G6&gt;6,SUM(G8,G13),"")</f>
        <v>185.18343199999998</v>
      </c>
      <c r="H7" s="267" t="str">
        <f>IF(Vacíos!H6&gt;6,SUM(H8,H13),"")</f>
        <v/>
      </c>
      <c r="I7" s="268" t="str">
        <f>IF(Vacíos!I6&gt;6,SUM(I8,I13),"")</f>
        <v/>
      </c>
      <c r="J7" s="90"/>
      <c r="K7" s="249">
        <f>IF(AND(Vacíos!$G$6&gt;6,Vacíos!$C$6&gt;6),IFERROR((($G7/(C7*DEF22V18))-1)*100,"NA"),"")</f>
        <v>-42.740471559939564</v>
      </c>
      <c r="L7" s="250">
        <f>IF(AND(Vacíos!$G$6&gt;6,Vacíos!$D$6&gt;6),IFERROR((($G7/(D7*DEF22V19))-1)*100,"NA"),"")</f>
        <v>-76.705461981164035</v>
      </c>
      <c r="M7" s="250">
        <f>IF(AND(Vacíos!$G$6&gt;6,Vacíos!$E$6&gt;6),IFERROR((($G7/(E7*DEF22V20))-1)*100,"NA"),"")</f>
        <v>-17.450779282776395</v>
      </c>
      <c r="N7" s="270">
        <f>IF(AND(Vacíos!$G$6&gt;6,Vacíos!$F$6&gt;6),IFERROR((($G7/(F7*DEF22V21))-1)*100,"NA"),"")</f>
        <v>-1.0843776863799226</v>
      </c>
    </row>
    <row r="8" spans="1:14" ht="30" customHeight="1" x14ac:dyDescent="0.35">
      <c r="A8" s="254" t="s">
        <v>464</v>
      </c>
      <c r="B8" s="11"/>
      <c r="C8" s="257">
        <f>IF(Vacíos!C7&gt;3,SUM(C9:C12),"")</f>
        <v>264.905486</v>
      </c>
      <c r="D8" s="258">
        <f>IF(Vacíos!D7&gt;3,SUM(D9:D12),"")</f>
        <v>673.48253</v>
      </c>
      <c r="E8" s="258">
        <f>IF(Vacíos!E7&gt;3,SUM(E9:E12),"")</f>
        <v>199.29990100000001</v>
      </c>
      <c r="F8" s="258">
        <f>IF(Vacíos!F7&gt;3,SUM(F9:F12),"")</f>
        <v>174.91323199999999</v>
      </c>
      <c r="G8" s="258">
        <f>IF(Vacíos!G7&gt;3,SUM(G9:G12),"")</f>
        <v>185.18343199999998</v>
      </c>
      <c r="H8" s="258" t="str">
        <f>IF(Vacíos!H7&gt;3,SUM(H9:H12),"")</f>
        <v/>
      </c>
      <c r="I8" s="259" t="str">
        <f>IF(Vacíos!I7&gt;3,SUM(I9:I12),"")</f>
        <v/>
      </c>
      <c r="J8" s="90"/>
      <c r="K8" s="271">
        <f>IF(AND(Vacíos!$G7&gt;3,Vacíos!C7&gt;3),IFERROR((($G8/(C8*DEF22V18))-1)*100,"NA"),"")</f>
        <v>-42.740471559939564</v>
      </c>
      <c r="L8" s="272">
        <f>IF(AND(Vacíos!$G7&gt;3,Vacíos!D7&gt;3),IFERROR((($G8/(D8*DEF22V19))-1)*100,"NA"),"")</f>
        <v>-76.548942767632738</v>
      </c>
      <c r="M8" s="272">
        <f>IF(AND(Vacíos!$G7&gt;3,Vacíos!E7&gt;3),IFERROR((($G8/(E8*DEF22V20))-1)*100,"NA"),"")</f>
        <v>-17.450779282776395</v>
      </c>
      <c r="N8" s="273">
        <f>IF(AND(Vacíos!$G7&gt;3,Vacíos!F7&gt;3),IFERROR((($G8/(F8*DEF22V21))-1)*100,"NA"),"")</f>
        <v>-1.0843776863799226</v>
      </c>
    </row>
    <row r="9" spans="1:14" ht="30" customHeight="1" x14ac:dyDescent="0.35">
      <c r="A9" s="255" t="s">
        <v>459</v>
      </c>
      <c r="B9" s="14"/>
      <c r="C9" s="203">
        <v>115.33548999999999</v>
      </c>
      <c r="D9" s="204">
        <v>97.207920000000001</v>
      </c>
      <c r="E9" s="204">
        <v>102.28273799999999</v>
      </c>
      <c r="F9" s="204">
        <v>97.823437999999996</v>
      </c>
      <c r="G9" s="204">
        <v>106.817809</v>
      </c>
      <c r="H9" s="204"/>
      <c r="I9" s="205"/>
      <c r="J9" s="90"/>
      <c r="K9" s="215">
        <f>IF(AND(Vacíos!$G8&gt;0,Vacíos!C8&gt;0),IFERROR((($G9/(C9*DEF22V18))-1)*100,"NA"),"")</f>
        <v>-24.139222166904805</v>
      </c>
      <c r="L9" s="216">
        <f>IF(AND(Vacíos!$G8&gt;0,Vacíos!D8&gt;0),IFERROR((($G9/(D9*DEF22V19))-1)*100,"NA"),"")</f>
        <v>-6.2807837838447451</v>
      </c>
      <c r="M9" s="216">
        <f>IF(AND(Vacíos!$G8&gt;0,Vacíos!E8&gt;0),IFERROR((($G9/(E9*DEF22V20))-1)*100,"NA"),"")</f>
        <v>-7.2189564951713798</v>
      </c>
      <c r="N9" s="217">
        <f>IF(AND(Vacíos!$G8&gt;0,Vacíos!F8&gt;0),IFERROR((($G9/(F9*DEF22V21))-1)*100,"NA"),"")</f>
        <v>2.0201992350025622</v>
      </c>
    </row>
    <row r="10" spans="1:14" ht="30" customHeight="1" x14ac:dyDescent="0.35">
      <c r="A10" s="255" t="s">
        <v>460</v>
      </c>
      <c r="B10" s="14"/>
      <c r="C10" s="203">
        <v>149.569996</v>
      </c>
      <c r="D10" s="204">
        <v>575.25801300000001</v>
      </c>
      <c r="E10" s="204">
        <v>96.352553</v>
      </c>
      <c r="F10" s="204">
        <v>77.089793999999998</v>
      </c>
      <c r="G10" s="204">
        <v>78.365622999999999</v>
      </c>
      <c r="H10" s="204"/>
      <c r="I10" s="205"/>
      <c r="J10" s="90"/>
      <c r="K10" s="215">
        <f>IF(AND(Vacíos!$G9&gt;0,Vacíos!C9&gt;0),IFERROR((($G10/(C10*DEF22V18))-1)*100,"NA"),"")</f>
        <v>-57.084151915175177</v>
      </c>
      <c r="L10" s="216">
        <f>IF(AND(Vacíos!$G9&gt;0,Vacíos!D9&gt;0),IFERROR((($G10/(D10*DEF22V19))-1)*100,"NA"),"")</f>
        <v>-88.381513803221395</v>
      </c>
      <c r="M10" s="216">
        <f>IF(AND(Vacíos!$G9&gt;0,Vacíos!E9&gt;0),IFERROR((($G10/(E10*DEF22V20))-1)*100,"NA"),"")</f>
        <v>-27.74293845230207</v>
      </c>
      <c r="N10" s="217">
        <f>IF(AND(Vacíos!$G9&gt;0,Vacíos!F9&gt;0),IFERROR((($G10/(F10*DEF22V21))-1)*100,"NA"),"")</f>
        <v>-5.0239444205326667</v>
      </c>
    </row>
    <row r="11" spans="1:14" ht="30" customHeight="1" x14ac:dyDescent="0.35">
      <c r="A11" s="255" t="s">
        <v>10</v>
      </c>
      <c r="B11" s="14"/>
      <c r="C11" s="203">
        <v>0</v>
      </c>
      <c r="D11" s="204">
        <v>0</v>
      </c>
      <c r="E11" s="204">
        <v>0</v>
      </c>
      <c r="F11" s="204">
        <v>0</v>
      </c>
      <c r="G11" s="204">
        <v>0</v>
      </c>
      <c r="H11" s="204"/>
      <c r="I11" s="205"/>
      <c r="J11" s="90"/>
      <c r="K11" s="215" t="str">
        <f>IF(AND(Vacíos!$G10&gt;0,Vacíos!C10&gt;0),IFERROR((($G11/(C11*DEF22V18))-1)*100,"NA"),"")</f>
        <v>NA</v>
      </c>
      <c r="L11" s="216" t="str">
        <f>IF(AND(Vacíos!$G10&gt;0,Vacíos!D10&gt;0),IFERROR((($G11/(D11*DEF22V19))-1)*100,"NA"),"")</f>
        <v>NA</v>
      </c>
      <c r="M11" s="216" t="str">
        <f>IF(AND(Vacíos!$G10&gt;0,Vacíos!E10&gt;0),IFERROR((($G11/(E11*DEF22V20))-1)*100,"NA"),"")</f>
        <v>NA</v>
      </c>
      <c r="N11" s="217" t="str">
        <f>IF(AND(Vacíos!$G10&gt;0,Vacíos!F10&gt;0),IFERROR((($G11/(F11*DEF22V21))-1)*100,"NA"),"")</f>
        <v>NA</v>
      </c>
    </row>
    <row r="12" spans="1:14" ht="30" customHeight="1" x14ac:dyDescent="0.35">
      <c r="A12" s="255" t="s">
        <v>461</v>
      </c>
      <c r="B12" s="14"/>
      <c r="C12" s="203">
        <v>0</v>
      </c>
      <c r="D12" s="204">
        <v>1.016597</v>
      </c>
      <c r="E12" s="204">
        <v>0.66461000000000003</v>
      </c>
      <c r="F12" s="204">
        <v>0</v>
      </c>
      <c r="G12" s="204">
        <v>0</v>
      </c>
      <c r="H12" s="204"/>
      <c r="I12" s="205"/>
      <c r="J12" s="90"/>
      <c r="K12" s="215" t="str">
        <f>IF(AND(Vacíos!$G11&gt;0,Vacíos!C11&gt;0),IFERROR((($G12/(C12*DEF22V18))-1)*100,"NA"),"")</f>
        <v>NA</v>
      </c>
      <c r="L12" s="216">
        <f>IF(AND(Vacíos!$G11&gt;0,Vacíos!D11&gt;0),IFERROR((($G12/(D12*DEF22V19))-1)*100,"NA"),"")</f>
        <v>-100</v>
      </c>
      <c r="M12" s="216">
        <f>IF(AND(Vacíos!$G11&gt;0,Vacíos!E11&gt;0),IFERROR((($G12/(E12*DEF22V20))-1)*100,"NA"),"")</f>
        <v>-100</v>
      </c>
      <c r="N12" s="217" t="str">
        <f>IF(AND(Vacíos!$G11&gt;0,Vacíos!F11&gt;0),IFERROR((($G12/(F12*DEF22V21))-1)*100,"NA"),"")</f>
        <v>NA</v>
      </c>
    </row>
    <row r="13" spans="1:14" ht="30" customHeight="1" x14ac:dyDescent="0.35">
      <c r="A13" s="193" t="s">
        <v>465</v>
      </c>
      <c r="B13" s="11"/>
      <c r="C13" s="260">
        <f>IF(Vacíos!C12&gt;2,SUM(C14:C16),"")</f>
        <v>0</v>
      </c>
      <c r="D13" s="261">
        <f>IF(Vacíos!D12&gt;2,SUM(D14:D16),"")</f>
        <v>4.5252220000000003</v>
      </c>
      <c r="E13" s="261">
        <f>IF(Vacíos!E12&gt;2,SUM(E14:E16),"")</f>
        <v>0</v>
      </c>
      <c r="F13" s="261">
        <f>IF(Vacíos!F12&gt;2,SUM(F14:F16),"")</f>
        <v>0</v>
      </c>
      <c r="G13" s="261">
        <f>IF(Vacíos!G12&gt;2,SUM(G14:G16),"")</f>
        <v>0</v>
      </c>
      <c r="H13" s="261" t="str">
        <f>IF(Vacíos!H12&gt;2,SUM(H14:H16),"")</f>
        <v/>
      </c>
      <c r="I13" s="262" t="str">
        <f>IF(Vacíos!I12&gt;2,SUM(I14:I16),"")</f>
        <v/>
      </c>
      <c r="J13" s="90"/>
      <c r="K13" s="212" t="str">
        <f>IF(AND(Vacíos!$G12&gt;2,Vacíos!C12&gt;2),IFERROR((($G13/(C13*DEF22V18))-1)*100,"NA"),"")</f>
        <v>NA</v>
      </c>
      <c r="L13" s="213">
        <f>IF(AND(Vacíos!$G12&gt;2,Vacíos!D12&gt;2),IFERROR((($G13/(D13*DEF22V19))-1)*100,"NA"),"")</f>
        <v>-100</v>
      </c>
      <c r="M13" s="213" t="str">
        <f>IF(AND(Vacíos!$G12&gt;2,Vacíos!E12&gt;2),IFERROR((($G13/(E13*DEF22V20))-1)*100,"NA"),"")</f>
        <v>NA</v>
      </c>
      <c r="N13" s="214" t="str">
        <f>IF(AND(Vacíos!$G12&gt;2,Vacíos!F12&gt;2),IFERROR((($G13/(F13*DEF22V21))-1)*100,"NA"),"")</f>
        <v>NA</v>
      </c>
    </row>
    <row r="14" spans="1:14" ht="30" customHeight="1" x14ac:dyDescent="0.35">
      <c r="A14" s="255" t="s">
        <v>462</v>
      </c>
      <c r="B14" s="14"/>
      <c r="C14" s="203">
        <v>0</v>
      </c>
      <c r="D14" s="204">
        <v>4.5252220000000003</v>
      </c>
      <c r="E14" s="204">
        <v>0</v>
      </c>
      <c r="F14" s="204">
        <v>0</v>
      </c>
      <c r="G14" s="204">
        <v>0</v>
      </c>
      <c r="H14" s="204"/>
      <c r="I14" s="205"/>
      <c r="J14" s="90"/>
      <c r="K14" s="215" t="str">
        <f>IF(AND(Vacíos!$G13&gt;0,Vacíos!C13&gt;0),IFERROR((($G14/(C14*DEF22V18))-1)*100,"NA"),"")</f>
        <v>NA</v>
      </c>
      <c r="L14" s="216">
        <f>IF(AND(Vacíos!$G13&gt;0,Vacíos!D13&gt;0),IFERROR((($G14/(D14*DEF22V19))-1)*100,"NA"),"")</f>
        <v>-100</v>
      </c>
      <c r="M14" s="216" t="str">
        <f>IF(AND(Vacíos!$G13&gt;0,Vacíos!E13&gt;0),IFERROR((($G14/(E14*DEF22V20))-1)*100,"NA"),"")</f>
        <v>NA</v>
      </c>
      <c r="N14" s="217" t="str">
        <f>IF(AND(Vacíos!$G13&gt;0,Vacíos!F13&gt;0),IFERROR((($G14/(F14*DEF22V21))-1)*100,"NA"),"")</f>
        <v>NA</v>
      </c>
    </row>
    <row r="15" spans="1:14" ht="30" customHeight="1" x14ac:dyDescent="0.35">
      <c r="A15" s="255" t="s">
        <v>10</v>
      </c>
      <c r="B15" s="14"/>
      <c r="C15" s="203">
        <v>0</v>
      </c>
      <c r="D15" s="204">
        <v>0</v>
      </c>
      <c r="E15" s="204">
        <v>0</v>
      </c>
      <c r="F15" s="204">
        <v>0</v>
      </c>
      <c r="G15" s="204">
        <v>0</v>
      </c>
      <c r="H15" s="204"/>
      <c r="I15" s="205"/>
      <c r="J15" s="90"/>
      <c r="K15" s="215" t="str">
        <f>IF(AND(Vacíos!$G14&gt;0,Vacíos!C14&gt;0),IFERROR((($G15/(C15*DEF22V18))-1)*100,"NA"),"")</f>
        <v>NA</v>
      </c>
      <c r="L15" s="216" t="str">
        <f>IF(AND(Vacíos!$G14&gt;0,Vacíos!D14&gt;0),IFERROR((($G15/(D15*DEF22V19))-1)*100,"NA"),"")</f>
        <v>NA</v>
      </c>
      <c r="M15" s="216" t="str">
        <f>IF(AND(Vacíos!$G14&gt;0,Vacíos!E14&gt;0),IFERROR((($G15/(E15*DEF22V20))-1)*100,"NA"),"")</f>
        <v>NA</v>
      </c>
      <c r="N15" s="217" t="str">
        <f>IF(AND(Vacíos!$G14&gt;0,Vacíos!F14&gt;0),IFERROR((($G15/(F15*DEF22V21))-1)*100,"NA"),"")</f>
        <v>NA</v>
      </c>
    </row>
    <row r="16" spans="1:14" ht="30" customHeight="1" thickBot="1" x14ac:dyDescent="0.4">
      <c r="A16" s="256" t="s">
        <v>463</v>
      </c>
      <c r="B16" s="306"/>
      <c r="C16" s="206">
        <v>0</v>
      </c>
      <c r="D16" s="207">
        <v>0</v>
      </c>
      <c r="E16" s="207">
        <v>0</v>
      </c>
      <c r="F16" s="207">
        <v>0</v>
      </c>
      <c r="G16" s="207">
        <v>0</v>
      </c>
      <c r="H16" s="207"/>
      <c r="I16" s="208"/>
      <c r="J16" s="307"/>
      <c r="K16" s="218" t="str">
        <f>IF(AND(Vacíos!$G15&gt;0,Vacíos!C15&gt;0),IFERROR((($G16/(C16*DEF22V18))-1)*100,"NA"),"")</f>
        <v>NA</v>
      </c>
      <c r="L16" s="219" t="str">
        <f>IF(AND(Vacíos!$G15&gt;0,Vacíos!D15&gt;0),IFERROR((($G16/(D16*DEF22V19))-1)*100,"NA"),"")</f>
        <v>NA</v>
      </c>
      <c r="M16" s="219" t="str">
        <f>IF(AND(Vacíos!$G15&gt;0,Vacíos!E15&gt;0),IFERROR((($G16/(E16*DEF22V20))-1)*100,"NA"),"")</f>
        <v>NA</v>
      </c>
      <c r="N16" s="220" t="str">
        <f>IF(AND(Vacíos!$G15&gt;0,Vacíos!F15&gt;0),IFERROR((($G16/(F16*DEF22V21))-1)*100,"NA"),"")</f>
        <v>NA</v>
      </c>
    </row>
    <row r="17" spans="1:14" ht="38.25" x14ac:dyDescent="0.35">
      <c r="A17" s="253" t="s">
        <v>23</v>
      </c>
      <c r="B17" s="39"/>
      <c r="C17" s="39"/>
      <c r="D17" s="35"/>
      <c r="E17" s="35"/>
      <c r="F17" s="5"/>
      <c r="G17" s="5"/>
      <c r="H17" s="5"/>
      <c r="I17" s="5"/>
      <c r="J17" s="5"/>
      <c r="K17" s="5"/>
      <c r="L17" s="5"/>
      <c r="M17" s="5"/>
      <c r="N17" s="5"/>
    </row>
    <row r="18" spans="1:14" ht="64.5" x14ac:dyDescent="0.35">
      <c r="A18" s="40" t="s">
        <v>510</v>
      </c>
      <c r="B18" s="39"/>
      <c r="C18" s="39"/>
      <c r="D18" s="35"/>
      <c r="E18" s="35"/>
      <c r="F18" s="5"/>
      <c r="G18" s="5"/>
      <c r="H18" s="5"/>
      <c r="I18" s="5"/>
      <c r="J18" s="5"/>
      <c r="K18" s="5"/>
      <c r="L18" s="5"/>
      <c r="M18" s="5"/>
      <c r="N18" s="5"/>
    </row>
    <row r="19" spans="1:14" ht="77.25" x14ac:dyDescent="0.35">
      <c r="A19" s="40" t="s">
        <v>153</v>
      </c>
      <c r="B19" s="39"/>
      <c r="C19" s="39"/>
      <c r="D19" s="39"/>
      <c r="E19" s="46"/>
      <c r="F19" s="46"/>
      <c r="G19" s="47"/>
      <c r="H19" s="47"/>
      <c r="I19" s="47"/>
      <c r="J19" s="47"/>
      <c r="K19" s="47"/>
      <c r="L19" s="47"/>
      <c r="M19" s="47"/>
      <c r="N19" s="47"/>
    </row>
    <row r="20" spans="1:14" ht="102" x14ac:dyDescent="0.35">
      <c r="A20" s="40" t="s">
        <v>472</v>
      </c>
    </row>
  </sheetData>
  <sheetProtection algorithmName="SHA-512" hashValue="7e2j2dldTWCMsf4A2fgTTFHkGheepMGRShlTmqop/ljL0WoUwn4StwfPqU0dzG0i2LuR2zoZSvj6XITvKRxp1A==" saltValue="nVD8z019PActUTr30iv1bQ==" spinCount="100000" sheet="1" formatCells="0" formatColumns="0" formatRows="0" insertRows="0" deleteRows="0"/>
  <protectedRanges>
    <protectedRange algorithmName="SHA-512" hashValue="rWCCOtjmIN98Q98MBzgtrdowNjaVqWydLHzjs+p8V4AWJJKoLnz7PJ2L2+oku7iK4Se3/4P5qfg/FuO+1QMI1g==" saltValue="A1Oh0U1rM/o9ZkDHmMKtlg==" spinCount="100000" sqref="C9:I12" name="CE_GCORRIENTE"/>
    <protectedRange algorithmName="SHA-512" hashValue="45TuGSd8+wOjpAt33DPDm16qhfBxPuuxR0RshEi7pzZwy5cM4nipr/dep34FkHhcaW5s8Mgfl0ryFuDzVoX9hA==" saltValue="0584QMvt6nF+8JEe2uu49g==" spinCount="100000" sqref="C14:I16" name="CE_GINVERSION"/>
  </protectedRanges>
  <conditionalFormatting sqref="C7:I7">
    <cfRule type="expression" dxfId="53" priority="1">
      <formula>ABS(C7-SUM(C9:C12,C14:C16))&gt;0.0000005</formula>
    </cfRule>
    <cfRule type="expression" dxfId="52" priority="8">
      <formula>ABS(C7-(C8+C13))&gt;0.0000005</formula>
    </cfRule>
  </conditionalFormatting>
  <conditionalFormatting sqref="C8:I8">
    <cfRule type="expression" dxfId="51" priority="5">
      <formula>ABS(C8-SUM(C9:C12))&gt;0.0000005</formula>
    </cfRule>
  </conditionalFormatting>
  <conditionalFormatting sqref="C13:I13">
    <cfRule type="expression" dxfId="50" priority="2">
      <formula>ABS(C13-SUM(C14:C16))&gt;0.0000005</formula>
    </cfRule>
  </conditionalFormatting>
  <dataValidations count="1">
    <dataValidation type="custom" allowBlank="1" showInputMessage="1" showErrorMessage="1" errorTitle="No modificable" error="Esta celda no se puede modificar" promptTitle="No modificable" prompt="Esta celda no puede ser modificada" sqref="K7:N16" xr:uid="{00000000-0002-0000-0000-000000000000}">
      <formula1>K7</formula1>
    </dataValidation>
  </dataValidations>
  <pageMargins left="0.7" right="0.7" top="0.75" bottom="0.75" header="0.3" footer="0.3"/>
  <pageSetup scale="51" orientation="landscape" r:id="rId1"/>
  <ignoredErrors>
    <ignoredError sqref="C6:I6"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Selección" prompt="Seleccione el nombre del ente público que reporta" xr:uid="{00000000-0002-0000-0000-000001000000}">
          <x14:formula1>
            <xm:f>Entes!$A$2:$A$289</xm:f>
          </x14:formula1>
          <xm:sqref>A1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Q111"/>
  <sheetViews>
    <sheetView zoomScale="60" zoomScaleNormal="70" workbookViewId="0">
      <selection sqref="A1:XFD1048576"/>
    </sheetView>
  </sheetViews>
  <sheetFormatPr baseColWidth="10" defaultRowHeight="15" x14ac:dyDescent="0.25"/>
  <cols>
    <col min="1" max="1" width="33.140625" customWidth="1"/>
    <col min="2" max="2" width="1.7109375" customWidth="1"/>
    <col min="3" max="9" width="19.42578125" customWidth="1"/>
    <col min="10" max="10" width="1.7109375" customWidth="1"/>
    <col min="11" max="14" width="15.7109375" customWidth="1"/>
  </cols>
  <sheetData>
    <row r="1" spans="1:14" ht="21.75" customHeight="1" x14ac:dyDescent="0.25">
      <c r="A1" s="315" t="s">
        <v>0</v>
      </c>
      <c r="B1" s="316"/>
      <c r="C1" s="316"/>
      <c r="D1" s="316"/>
      <c r="E1" s="316"/>
      <c r="F1" s="316"/>
      <c r="G1" s="316"/>
      <c r="H1" s="316"/>
      <c r="I1" s="316"/>
      <c r="J1" s="316"/>
      <c r="K1" s="316"/>
      <c r="L1" s="316"/>
      <c r="M1" s="316"/>
      <c r="N1" s="317"/>
    </row>
    <row r="2" spans="1:14" ht="31.5" customHeight="1" x14ac:dyDescent="0.25">
      <c r="A2" s="318"/>
      <c r="B2" s="444"/>
      <c r="C2" s="319" t="s">
        <v>2</v>
      </c>
      <c r="D2" s="319"/>
      <c r="E2" s="319"/>
      <c r="F2" s="319"/>
      <c r="G2" s="319"/>
      <c r="H2" s="319"/>
      <c r="I2" s="319"/>
      <c r="J2" s="445"/>
      <c r="K2" s="319" t="s">
        <v>147</v>
      </c>
      <c r="L2" s="319"/>
      <c r="M2" s="319"/>
      <c r="N2" s="319"/>
    </row>
    <row r="3" spans="1:14" ht="15" customHeight="1" x14ac:dyDescent="0.25">
      <c r="A3" s="318"/>
      <c r="B3" s="444"/>
      <c r="C3" s="320" t="s">
        <v>3</v>
      </c>
      <c r="D3" s="320"/>
      <c r="E3" s="320"/>
      <c r="F3" s="320"/>
      <c r="G3" s="320"/>
      <c r="H3" s="320"/>
      <c r="I3" s="320"/>
      <c r="J3" s="445"/>
      <c r="K3" s="320"/>
      <c r="L3" s="320"/>
      <c r="M3" s="320"/>
      <c r="N3" s="320"/>
    </row>
    <row r="4" spans="1:14" ht="75" customHeight="1" x14ac:dyDescent="0.25">
      <c r="A4" s="321" t="s">
        <v>1</v>
      </c>
      <c r="B4" s="322"/>
      <c r="C4" s="323" t="s">
        <v>13</v>
      </c>
      <c r="D4" s="324" t="s">
        <v>4</v>
      </c>
      <c r="E4" s="324"/>
      <c r="F4" s="324"/>
      <c r="G4" s="324"/>
      <c r="H4" s="324"/>
      <c r="I4" s="324"/>
      <c r="J4" s="325"/>
      <c r="K4" s="446" t="s">
        <v>19</v>
      </c>
      <c r="L4" s="320" t="s">
        <v>5</v>
      </c>
      <c r="M4" s="320"/>
      <c r="N4" s="320"/>
    </row>
    <row r="5" spans="1:14" x14ac:dyDescent="0.25">
      <c r="A5" s="326"/>
      <c r="B5" s="322"/>
      <c r="C5" s="327" t="s">
        <v>14</v>
      </c>
      <c r="D5" s="328" t="s">
        <v>15</v>
      </c>
      <c r="E5" s="328" t="s">
        <v>16</v>
      </c>
      <c r="F5" s="328" t="s">
        <v>17</v>
      </c>
      <c r="G5" s="328" t="s">
        <v>18</v>
      </c>
      <c r="H5" s="328" t="s">
        <v>24</v>
      </c>
      <c r="I5" s="329" t="s">
        <v>25</v>
      </c>
      <c r="J5" s="330"/>
      <c r="K5" s="447"/>
      <c r="L5" s="331" t="s">
        <v>20</v>
      </c>
      <c r="M5" s="331" t="s">
        <v>21</v>
      </c>
      <c r="N5" s="331" t="s">
        <v>22</v>
      </c>
    </row>
    <row r="6" spans="1:14" x14ac:dyDescent="0.25">
      <c r="A6" s="332" t="s">
        <v>6</v>
      </c>
      <c r="B6" s="333"/>
      <c r="C6" s="334">
        <f>SUM(C8:C11,C13:C15)</f>
        <v>7</v>
      </c>
      <c r="D6" s="334">
        <f t="shared" ref="D6:I6" si="0">SUM(D8:D11,D13:D15)</f>
        <v>7</v>
      </c>
      <c r="E6" s="334">
        <f t="shared" si="0"/>
        <v>7</v>
      </c>
      <c r="F6" s="334">
        <f t="shared" si="0"/>
        <v>7</v>
      </c>
      <c r="G6" s="334">
        <f t="shared" si="0"/>
        <v>7</v>
      </c>
      <c r="H6" s="334">
        <f t="shared" si="0"/>
        <v>0</v>
      </c>
      <c r="I6" s="334">
        <f t="shared" si="0"/>
        <v>0</v>
      </c>
      <c r="J6" s="335"/>
      <c r="K6" s="336"/>
      <c r="L6" s="336"/>
      <c r="M6" s="336"/>
      <c r="N6" s="337"/>
    </row>
    <row r="7" spans="1:14" x14ac:dyDescent="0.25">
      <c r="A7" s="338" t="s">
        <v>7</v>
      </c>
      <c r="B7" s="339"/>
      <c r="C7" s="340">
        <f>SUM(C8:C11)</f>
        <v>4</v>
      </c>
      <c r="D7" s="340">
        <f t="shared" ref="D7:I7" si="1">SUM(D8:D11)</f>
        <v>4</v>
      </c>
      <c r="E7" s="340">
        <f t="shared" si="1"/>
        <v>4</v>
      </c>
      <c r="F7" s="340">
        <f t="shared" si="1"/>
        <v>4</v>
      </c>
      <c r="G7" s="340">
        <f t="shared" si="1"/>
        <v>4</v>
      </c>
      <c r="H7" s="340">
        <f t="shared" si="1"/>
        <v>0</v>
      </c>
      <c r="I7" s="340">
        <f t="shared" si="1"/>
        <v>0</v>
      </c>
      <c r="J7" s="335"/>
      <c r="K7" s="341"/>
      <c r="L7" s="341"/>
      <c r="M7" s="341"/>
      <c r="N7" s="342"/>
    </row>
    <row r="8" spans="1:14" ht="30" customHeight="1" x14ac:dyDescent="0.25">
      <c r="A8" s="343" t="s">
        <v>8</v>
      </c>
      <c r="B8" s="344"/>
      <c r="C8" s="345">
        <f>IF('I.Clasificación económica'!C9&lt;&gt;"",1,0)</f>
        <v>1</v>
      </c>
      <c r="D8" s="345">
        <f>IF('I.Clasificación económica'!D9&lt;&gt;"",1,0)</f>
        <v>1</v>
      </c>
      <c r="E8" s="345">
        <f>IF('I.Clasificación económica'!E9&lt;&gt;"",1,0)</f>
        <v>1</v>
      </c>
      <c r="F8" s="345">
        <f>IF('I.Clasificación económica'!F9&lt;&gt;"",1,0)</f>
        <v>1</v>
      </c>
      <c r="G8" s="345">
        <f>IF('I.Clasificación económica'!G9&lt;&gt;"",1,0)</f>
        <v>1</v>
      </c>
      <c r="H8" s="345">
        <f>IF('I.Clasificación económica'!H9&lt;&gt;"",1,0)</f>
        <v>0</v>
      </c>
      <c r="I8" s="345">
        <f>IF('I.Clasificación económica'!I9&lt;&gt;"",1,0)</f>
        <v>0</v>
      </c>
      <c r="J8" s="335"/>
      <c r="K8" s="346"/>
      <c r="L8" s="346"/>
      <c r="M8" s="346"/>
      <c r="N8" s="347"/>
    </row>
    <row r="9" spans="1:14" ht="30" customHeight="1" x14ac:dyDescent="0.25">
      <c r="A9" s="343" t="s">
        <v>9</v>
      </c>
      <c r="B9" s="344"/>
      <c r="C9" s="345">
        <f>IF('I.Clasificación económica'!C10&lt;&gt;"",1,0)</f>
        <v>1</v>
      </c>
      <c r="D9" s="345">
        <f>IF('I.Clasificación económica'!D10&lt;&gt;"",1,0)</f>
        <v>1</v>
      </c>
      <c r="E9" s="345">
        <f>IF('I.Clasificación económica'!E10&lt;&gt;"",1,0)</f>
        <v>1</v>
      </c>
      <c r="F9" s="345">
        <f>IF('I.Clasificación económica'!F10&lt;&gt;"",1,0)</f>
        <v>1</v>
      </c>
      <c r="G9" s="345">
        <f>IF('I.Clasificación económica'!G10&lt;&gt;"",1,0)</f>
        <v>1</v>
      </c>
      <c r="H9" s="345">
        <f>IF('I.Clasificación económica'!H10&lt;&gt;"",1,0)</f>
        <v>0</v>
      </c>
      <c r="I9" s="345">
        <f>IF('I.Clasificación económica'!I10&lt;&gt;"",1,0)</f>
        <v>0</v>
      </c>
      <c r="J9" s="335"/>
      <c r="K9" s="346"/>
      <c r="L9" s="346"/>
      <c r="M9" s="346"/>
      <c r="N9" s="347"/>
    </row>
    <row r="10" spans="1:14" ht="30" customHeight="1" x14ac:dyDescent="0.25">
      <c r="A10" s="343" t="s">
        <v>10</v>
      </c>
      <c r="B10" s="344"/>
      <c r="C10" s="345">
        <f>IF('I.Clasificación económica'!C11&lt;&gt;"",1,0)</f>
        <v>1</v>
      </c>
      <c r="D10" s="345">
        <f>IF('I.Clasificación económica'!D11&lt;&gt;"",1,0)</f>
        <v>1</v>
      </c>
      <c r="E10" s="345">
        <f>IF('I.Clasificación económica'!E11&lt;&gt;"",1,0)</f>
        <v>1</v>
      </c>
      <c r="F10" s="345">
        <f>IF('I.Clasificación económica'!F11&lt;&gt;"",1,0)</f>
        <v>1</v>
      </c>
      <c r="G10" s="345">
        <f>IF('I.Clasificación económica'!G11&lt;&gt;"",1,0)</f>
        <v>1</v>
      </c>
      <c r="H10" s="345">
        <f>IF('I.Clasificación económica'!H11&lt;&gt;"",1,0)</f>
        <v>0</v>
      </c>
      <c r="I10" s="345">
        <f>IF('I.Clasificación económica'!I11&lt;&gt;"",1,0)</f>
        <v>0</v>
      </c>
      <c r="J10" s="335"/>
      <c r="K10" s="346"/>
      <c r="L10" s="346"/>
      <c r="M10" s="346"/>
      <c r="N10" s="347"/>
    </row>
    <row r="11" spans="1:14" ht="30" customHeight="1" x14ac:dyDescent="0.25">
      <c r="A11" s="343" t="s">
        <v>135</v>
      </c>
      <c r="B11" s="344"/>
      <c r="C11" s="345">
        <f>IF('I.Clasificación económica'!C12&lt;&gt;"",1,0)</f>
        <v>1</v>
      </c>
      <c r="D11" s="345">
        <f>IF('I.Clasificación económica'!D12&lt;&gt;"",1,0)</f>
        <v>1</v>
      </c>
      <c r="E11" s="345">
        <f>IF('I.Clasificación económica'!E12&lt;&gt;"",1,0)</f>
        <v>1</v>
      </c>
      <c r="F11" s="345">
        <f>IF('I.Clasificación económica'!F12&lt;&gt;"",1,0)</f>
        <v>1</v>
      </c>
      <c r="G11" s="345">
        <f>IF('I.Clasificación económica'!G12&lt;&gt;"",1,0)</f>
        <v>1</v>
      </c>
      <c r="H11" s="345">
        <f>IF('I.Clasificación económica'!H12&lt;&gt;"",1,0)</f>
        <v>0</v>
      </c>
      <c r="I11" s="345">
        <f>IF('I.Clasificación económica'!I12&lt;&gt;"",1,0)</f>
        <v>0</v>
      </c>
      <c r="J11" s="335"/>
      <c r="K11" s="346"/>
      <c r="L11" s="346"/>
      <c r="M11" s="346"/>
      <c r="N11" s="347"/>
    </row>
    <row r="12" spans="1:14" x14ac:dyDescent="0.25">
      <c r="A12" s="338" t="s">
        <v>11</v>
      </c>
      <c r="B12" s="339"/>
      <c r="C12" s="340">
        <f>SUM(C13:C15)</f>
        <v>3</v>
      </c>
      <c r="D12" s="340">
        <f t="shared" ref="D12:I12" si="2">SUM(D13:D15)</f>
        <v>3</v>
      </c>
      <c r="E12" s="340">
        <f t="shared" si="2"/>
        <v>3</v>
      </c>
      <c r="F12" s="340">
        <f t="shared" si="2"/>
        <v>3</v>
      </c>
      <c r="G12" s="340">
        <f t="shared" si="2"/>
        <v>3</v>
      </c>
      <c r="H12" s="340">
        <f t="shared" si="2"/>
        <v>0</v>
      </c>
      <c r="I12" s="340">
        <f t="shared" si="2"/>
        <v>0</v>
      </c>
      <c r="J12" s="335"/>
      <c r="K12" s="341"/>
      <c r="L12" s="341"/>
      <c r="M12" s="341"/>
      <c r="N12" s="342"/>
    </row>
    <row r="13" spans="1:14" ht="30" customHeight="1" x14ac:dyDescent="0.25">
      <c r="A13" s="343" t="s">
        <v>12</v>
      </c>
      <c r="B13" s="344"/>
      <c r="C13" s="345">
        <f>IF('I.Clasificación económica'!C14&lt;&gt;"",1,0)</f>
        <v>1</v>
      </c>
      <c r="D13" s="345">
        <f>IF('I.Clasificación económica'!D14&lt;&gt;"",1,0)</f>
        <v>1</v>
      </c>
      <c r="E13" s="345">
        <f>IF('I.Clasificación económica'!E14&lt;&gt;"",1,0)</f>
        <v>1</v>
      </c>
      <c r="F13" s="345">
        <f>IF('I.Clasificación económica'!F14&lt;&gt;"",1,0)</f>
        <v>1</v>
      </c>
      <c r="G13" s="345">
        <f>IF('I.Clasificación económica'!G14&lt;&gt;"",1,0)</f>
        <v>1</v>
      </c>
      <c r="H13" s="345">
        <f>IF('I.Clasificación económica'!H14&lt;&gt;"",1,0)</f>
        <v>0</v>
      </c>
      <c r="I13" s="345">
        <f>IF('I.Clasificación económica'!I14&lt;&gt;"",1,0)</f>
        <v>0</v>
      </c>
      <c r="J13" s="335"/>
      <c r="K13" s="346"/>
      <c r="L13" s="346"/>
      <c r="M13" s="346"/>
      <c r="N13" s="347"/>
    </row>
    <row r="14" spans="1:14" ht="30" customHeight="1" x14ac:dyDescent="0.25">
      <c r="A14" s="343" t="s">
        <v>10</v>
      </c>
      <c r="B14" s="344"/>
      <c r="C14" s="345">
        <f>IF('I.Clasificación económica'!C15&lt;&gt;"",1,0)</f>
        <v>1</v>
      </c>
      <c r="D14" s="345">
        <f>IF('I.Clasificación económica'!D15&lt;&gt;"",1,0)</f>
        <v>1</v>
      </c>
      <c r="E14" s="345">
        <f>IF('I.Clasificación económica'!E15&lt;&gt;"",1,0)</f>
        <v>1</v>
      </c>
      <c r="F14" s="345">
        <f>IF('I.Clasificación económica'!F15&lt;&gt;"",1,0)</f>
        <v>1</v>
      </c>
      <c r="G14" s="345">
        <f>IF('I.Clasificación económica'!G15&lt;&gt;"",1,0)</f>
        <v>1</v>
      </c>
      <c r="H14" s="345">
        <f>IF('I.Clasificación económica'!H15&lt;&gt;"",1,0)</f>
        <v>0</v>
      </c>
      <c r="I14" s="345">
        <f>IF('I.Clasificación económica'!I15&lt;&gt;"",1,0)</f>
        <v>0</v>
      </c>
      <c r="J14" s="335"/>
      <c r="K14" s="346"/>
      <c r="L14" s="346"/>
      <c r="M14" s="346"/>
      <c r="N14" s="347"/>
    </row>
    <row r="15" spans="1:14" ht="30" customHeight="1" thickBot="1" x14ac:dyDescent="0.3">
      <c r="A15" s="348" t="s">
        <v>136</v>
      </c>
      <c r="B15" s="349"/>
      <c r="C15" s="350">
        <f>IF('I.Clasificación económica'!C16&lt;&gt;"",1,0)</f>
        <v>1</v>
      </c>
      <c r="D15" s="350">
        <f>IF('I.Clasificación económica'!D16&lt;&gt;"",1,0)</f>
        <v>1</v>
      </c>
      <c r="E15" s="350">
        <f>IF('I.Clasificación económica'!E16&lt;&gt;"",1,0)</f>
        <v>1</v>
      </c>
      <c r="F15" s="350">
        <f>IF('I.Clasificación económica'!F16&lt;&gt;"",1,0)</f>
        <v>1</v>
      </c>
      <c r="G15" s="350">
        <f>IF('I.Clasificación económica'!G16&lt;&gt;"",1,0)</f>
        <v>1</v>
      </c>
      <c r="H15" s="350">
        <f>IF('I.Clasificación económica'!H16&lt;&gt;"",1,0)</f>
        <v>0</v>
      </c>
      <c r="I15" s="350">
        <f>IF('I.Clasificación económica'!I16&lt;&gt;"",1,0)</f>
        <v>0</v>
      </c>
      <c r="J15" s="351"/>
      <c r="K15" s="352"/>
      <c r="L15" s="352"/>
      <c r="M15" s="352"/>
      <c r="N15" s="353"/>
    </row>
    <row r="21" spans="1:15" ht="15.75" thickBot="1" x14ac:dyDescent="0.3"/>
    <row r="22" spans="1:15" ht="21.75" x14ac:dyDescent="0.25">
      <c r="A22" s="315" t="s">
        <v>26</v>
      </c>
      <c r="B22" s="316"/>
      <c r="C22" s="316"/>
      <c r="D22" s="316"/>
      <c r="E22" s="316"/>
      <c r="F22" s="316"/>
      <c r="G22" s="316"/>
      <c r="H22" s="316"/>
      <c r="I22" s="316"/>
      <c r="J22" s="316"/>
      <c r="K22" s="316"/>
      <c r="L22" s="316"/>
      <c r="M22" s="316"/>
      <c r="N22" s="316"/>
      <c r="O22" s="317"/>
    </row>
    <row r="23" spans="1:15" ht="30" x14ac:dyDescent="0.3">
      <c r="A23" s="318"/>
      <c r="B23" s="444"/>
      <c r="C23" s="354" t="s">
        <v>28</v>
      </c>
      <c r="D23" s="319"/>
      <c r="E23" s="319"/>
      <c r="F23" s="319"/>
      <c r="G23" s="319"/>
      <c r="H23" s="319"/>
      <c r="I23" s="319"/>
      <c r="J23" s="445"/>
      <c r="K23" s="319" t="s">
        <v>148</v>
      </c>
      <c r="L23" s="319"/>
      <c r="M23" s="319"/>
      <c r="N23" s="319"/>
      <c r="O23" s="355"/>
    </row>
    <row r="24" spans="1:15" x14ac:dyDescent="0.25">
      <c r="A24" s="318"/>
      <c r="B24" s="444"/>
      <c r="C24" s="320" t="s">
        <v>3</v>
      </c>
      <c r="D24" s="320"/>
      <c r="E24" s="320"/>
      <c r="F24" s="320"/>
      <c r="G24" s="320"/>
      <c r="H24" s="320"/>
      <c r="I24" s="320"/>
      <c r="J24" s="445"/>
      <c r="K24" s="320"/>
      <c r="L24" s="320"/>
      <c r="M24" s="320"/>
      <c r="N24" s="320"/>
      <c r="O24" s="355"/>
    </row>
    <row r="25" spans="1:15" ht="90" x14ac:dyDescent="0.3">
      <c r="A25" s="321" t="s">
        <v>27</v>
      </c>
      <c r="B25" s="322"/>
      <c r="C25" s="356" t="s">
        <v>13</v>
      </c>
      <c r="D25" s="320" t="s">
        <v>4</v>
      </c>
      <c r="E25" s="320"/>
      <c r="F25" s="320"/>
      <c r="G25" s="320"/>
      <c r="H25" s="320"/>
      <c r="I25" s="320"/>
      <c r="J25" s="325"/>
      <c r="K25" s="357" t="s">
        <v>19</v>
      </c>
      <c r="L25" s="320" t="s">
        <v>5</v>
      </c>
      <c r="M25" s="320"/>
      <c r="N25" s="320"/>
      <c r="O25" s="358" t="s">
        <v>138</v>
      </c>
    </row>
    <row r="26" spans="1:15" ht="16.5" thickBot="1" x14ac:dyDescent="0.35">
      <c r="A26" s="359"/>
      <c r="B26" s="322"/>
      <c r="C26" s="360" t="s">
        <v>14</v>
      </c>
      <c r="D26" s="331" t="s">
        <v>15</v>
      </c>
      <c r="E26" s="331" t="s">
        <v>16</v>
      </c>
      <c r="F26" s="331" t="s">
        <v>17</v>
      </c>
      <c r="G26" s="331" t="s">
        <v>18</v>
      </c>
      <c r="H26" s="331" t="s">
        <v>24</v>
      </c>
      <c r="I26" s="331" t="s">
        <v>25</v>
      </c>
      <c r="J26" s="330"/>
      <c r="K26" s="361"/>
      <c r="L26" s="331" t="s">
        <v>20</v>
      </c>
      <c r="M26" s="331" t="s">
        <v>21</v>
      </c>
      <c r="N26" s="331" t="s">
        <v>22</v>
      </c>
      <c r="O26" s="355"/>
    </row>
    <row r="27" spans="1:15" x14ac:dyDescent="0.25">
      <c r="A27" s="362" t="s">
        <v>6</v>
      </c>
      <c r="B27" s="363"/>
      <c r="C27" s="364">
        <f>SUM(C28:C87)</f>
        <v>60</v>
      </c>
      <c r="D27" s="364">
        <f t="shared" ref="D27:I27" si="3">SUM(D28:D87)</f>
        <v>60</v>
      </c>
      <c r="E27" s="364">
        <f t="shared" si="3"/>
        <v>60</v>
      </c>
      <c r="F27" s="364">
        <f t="shared" si="3"/>
        <v>60</v>
      </c>
      <c r="G27" s="364">
        <f t="shared" si="3"/>
        <v>60</v>
      </c>
      <c r="H27" s="364">
        <f t="shared" si="3"/>
        <v>0</v>
      </c>
      <c r="I27" s="364">
        <f t="shared" si="3"/>
        <v>0</v>
      </c>
      <c r="J27" s="365"/>
      <c r="K27" s="336"/>
      <c r="L27" s="336"/>
      <c r="M27" s="336"/>
      <c r="N27" s="336"/>
      <c r="O27" s="336"/>
    </row>
    <row r="28" spans="1:15" ht="30" x14ac:dyDescent="0.25">
      <c r="A28" s="366" t="s">
        <v>29</v>
      </c>
      <c r="B28" s="344"/>
      <c r="C28" s="367">
        <f>IF('II.Concepto de gasto'!C8&lt;&gt;"",1,0)</f>
        <v>1</v>
      </c>
      <c r="D28" s="367">
        <f>IF('II.Concepto de gasto'!D8&lt;&gt;"",1,0)</f>
        <v>1</v>
      </c>
      <c r="E28" s="367">
        <f>IF('II.Concepto de gasto'!E8&lt;&gt;"",1,0)</f>
        <v>1</v>
      </c>
      <c r="F28" s="367">
        <f>IF('II.Concepto de gasto'!F8&lt;&gt;"",1,0)</f>
        <v>1</v>
      </c>
      <c r="G28" s="367">
        <f>IF('II.Concepto de gasto'!G8&lt;&gt;"",1,0)</f>
        <v>1</v>
      </c>
      <c r="H28" s="367">
        <f>IF('II.Concepto de gasto'!H8&lt;&gt;"",1,0)</f>
        <v>0</v>
      </c>
      <c r="I28" s="367">
        <f>IF('II.Concepto de gasto'!I8&lt;&gt;"",1,0)</f>
        <v>0</v>
      </c>
      <c r="J28" s="335"/>
      <c r="K28" s="346"/>
      <c r="L28" s="346"/>
      <c r="M28" s="346"/>
      <c r="N28" s="346"/>
      <c r="O28" s="368"/>
    </row>
    <row r="29" spans="1:15" ht="30" x14ac:dyDescent="0.25">
      <c r="A29" s="366" t="s">
        <v>30</v>
      </c>
      <c r="B29" s="344"/>
      <c r="C29" s="367">
        <f>IF('II.Concepto de gasto'!C9&lt;&gt;"",1,0)</f>
        <v>1</v>
      </c>
      <c r="D29" s="367">
        <f>IF('II.Concepto de gasto'!D9&lt;&gt;"",1,0)</f>
        <v>1</v>
      </c>
      <c r="E29" s="367">
        <f>IF('II.Concepto de gasto'!E9&lt;&gt;"",1,0)</f>
        <v>1</v>
      </c>
      <c r="F29" s="367">
        <f>IF('II.Concepto de gasto'!F9&lt;&gt;"",1,0)</f>
        <v>1</v>
      </c>
      <c r="G29" s="367">
        <f>IF('II.Concepto de gasto'!G9&lt;&gt;"",1,0)</f>
        <v>1</v>
      </c>
      <c r="H29" s="367">
        <f>IF('II.Concepto de gasto'!H9&lt;&gt;"",1,0)</f>
        <v>0</v>
      </c>
      <c r="I29" s="367">
        <f>IF('II.Concepto de gasto'!I9&lt;&gt;"",1,0)</f>
        <v>0</v>
      </c>
      <c r="J29" s="335"/>
      <c r="K29" s="346"/>
      <c r="L29" s="346"/>
      <c r="M29" s="346"/>
      <c r="N29" s="346"/>
      <c r="O29" s="368"/>
    </row>
    <row r="30" spans="1:15" ht="30" x14ac:dyDescent="0.25">
      <c r="A30" s="366" t="s">
        <v>31</v>
      </c>
      <c r="B30" s="344"/>
      <c r="C30" s="367">
        <f>IF('II.Concepto de gasto'!C10&lt;&gt;"",1,0)</f>
        <v>1</v>
      </c>
      <c r="D30" s="367">
        <f>IF('II.Concepto de gasto'!D10&lt;&gt;"",1,0)</f>
        <v>1</v>
      </c>
      <c r="E30" s="367">
        <f>IF('II.Concepto de gasto'!E10&lt;&gt;"",1,0)</f>
        <v>1</v>
      </c>
      <c r="F30" s="367">
        <f>IF('II.Concepto de gasto'!F10&lt;&gt;"",1,0)</f>
        <v>1</v>
      </c>
      <c r="G30" s="367">
        <f>IF('II.Concepto de gasto'!G10&lt;&gt;"",1,0)</f>
        <v>1</v>
      </c>
      <c r="H30" s="367">
        <f>IF('II.Concepto de gasto'!H10&lt;&gt;"",1,0)</f>
        <v>0</v>
      </c>
      <c r="I30" s="367">
        <f>IF('II.Concepto de gasto'!I10&lt;&gt;"",1,0)</f>
        <v>0</v>
      </c>
      <c r="J30" s="335"/>
      <c r="K30" s="346"/>
      <c r="L30" s="346"/>
      <c r="M30" s="346"/>
      <c r="N30" s="346"/>
      <c r="O30" s="368"/>
    </row>
    <row r="31" spans="1:15" ht="30" x14ac:dyDescent="0.25">
      <c r="A31" s="366" t="s">
        <v>32</v>
      </c>
      <c r="B31" s="344"/>
      <c r="C31" s="367">
        <f>IF('II.Concepto de gasto'!C11&lt;&gt;"",1,0)</f>
        <v>1</v>
      </c>
      <c r="D31" s="367">
        <f>IF('II.Concepto de gasto'!D11&lt;&gt;"",1,0)</f>
        <v>1</v>
      </c>
      <c r="E31" s="367">
        <f>IF('II.Concepto de gasto'!E11&lt;&gt;"",1,0)</f>
        <v>1</v>
      </c>
      <c r="F31" s="367">
        <f>IF('II.Concepto de gasto'!F11&lt;&gt;"",1,0)</f>
        <v>1</v>
      </c>
      <c r="G31" s="367">
        <f>IF('II.Concepto de gasto'!G11&lt;&gt;"",1,0)</f>
        <v>1</v>
      </c>
      <c r="H31" s="367">
        <f>IF('II.Concepto de gasto'!H11&lt;&gt;"",1,0)</f>
        <v>0</v>
      </c>
      <c r="I31" s="367">
        <f>IF('II.Concepto de gasto'!I11&lt;&gt;"",1,0)</f>
        <v>0</v>
      </c>
      <c r="J31" s="335"/>
      <c r="K31" s="346"/>
      <c r="L31" s="346"/>
      <c r="M31" s="346"/>
      <c r="N31" s="346"/>
      <c r="O31" s="368"/>
    </row>
    <row r="32" spans="1:15" ht="60" x14ac:dyDescent="0.25">
      <c r="A32" s="366" t="s">
        <v>33</v>
      </c>
      <c r="B32" s="344"/>
      <c r="C32" s="367">
        <f>IF('II.Concepto de gasto'!C12&lt;&gt;"",1,0)</f>
        <v>1</v>
      </c>
      <c r="D32" s="367">
        <f>IF('II.Concepto de gasto'!D12&lt;&gt;"",1,0)</f>
        <v>1</v>
      </c>
      <c r="E32" s="367">
        <f>IF('II.Concepto de gasto'!E12&lt;&gt;"",1,0)</f>
        <v>1</v>
      </c>
      <c r="F32" s="367">
        <f>IF('II.Concepto de gasto'!F12&lt;&gt;"",1,0)</f>
        <v>1</v>
      </c>
      <c r="G32" s="367">
        <f>IF('II.Concepto de gasto'!G12&lt;&gt;"",1,0)</f>
        <v>1</v>
      </c>
      <c r="H32" s="367">
        <f>IF('II.Concepto de gasto'!H12&lt;&gt;"",1,0)</f>
        <v>0</v>
      </c>
      <c r="I32" s="367">
        <f>IF('II.Concepto de gasto'!I12&lt;&gt;"",1,0)</f>
        <v>0</v>
      </c>
      <c r="J32" s="335"/>
      <c r="K32" s="346"/>
      <c r="L32" s="346"/>
      <c r="M32" s="346"/>
      <c r="N32" s="346"/>
      <c r="O32" s="368"/>
    </row>
    <row r="33" spans="1:15" ht="30" x14ac:dyDescent="0.25">
      <c r="A33" s="366" t="s">
        <v>34</v>
      </c>
      <c r="B33" s="344"/>
      <c r="C33" s="367">
        <f>IF('II.Concepto de gasto'!C13&lt;&gt;"",1,0)</f>
        <v>1</v>
      </c>
      <c r="D33" s="367">
        <f>IF('II.Concepto de gasto'!D13&lt;&gt;"",1,0)</f>
        <v>1</v>
      </c>
      <c r="E33" s="367">
        <f>IF('II.Concepto de gasto'!E13&lt;&gt;"",1,0)</f>
        <v>1</v>
      </c>
      <c r="F33" s="367">
        <f>IF('II.Concepto de gasto'!F13&lt;&gt;"",1,0)</f>
        <v>1</v>
      </c>
      <c r="G33" s="367">
        <f>IF('II.Concepto de gasto'!G13&lt;&gt;"",1,0)</f>
        <v>1</v>
      </c>
      <c r="H33" s="367">
        <f>IF('II.Concepto de gasto'!H13&lt;&gt;"",1,0)</f>
        <v>0</v>
      </c>
      <c r="I33" s="367">
        <f>IF('II.Concepto de gasto'!I13&lt;&gt;"",1,0)</f>
        <v>0</v>
      </c>
      <c r="J33" s="335"/>
      <c r="K33" s="346"/>
      <c r="L33" s="346"/>
      <c r="M33" s="346"/>
      <c r="N33" s="346"/>
      <c r="O33" s="368"/>
    </row>
    <row r="34" spans="1:15" ht="90" x14ac:dyDescent="0.25">
      <c r="A34" s="366" t="s">
        <v>35</v>
      </c>
      <c r="B34" s="369"/>
      <c r="C34" s="367">
        <f>IF('II.Concepto de gasto'!C14&lt;&gt;"",1,0)</f>
        <v>1</v>
      </c>
      <c r="D34" s="367">
        <f>IF('II.Concepto de gasto'!D14&lt;&gt;"",1,0)</f>
        <v>1</v>
      </c>
      <c r="E34" s="367">
        <f>IF('II.Concepto de gasto'!E14&lt;&gt;"",1,0)</f>
        <v>1</v>
      </c>
      <c r="F34" s="367">
        <f>IF('II.Concepto de gasto'!F14&lt;&gt;"",1,0)</f>
        <v>1</v>
      </c>
      <c r="G34" s="367">
        <f>IF('II.Concepto de gasto'!G14&lt;&gt;"",1,0)</f>
        <v>1</v>
      </c>
      <c r="H34" s="367">
        <f>IF('II.Concepto de gasto'!H14&lt;&gt;"",1,0)</f>
        <v>0</v>
      </c>
      <c r="I34" s="367">
        <f>IF('II.Concepto de gasto'!I14&lt;&gt;"",1,0)</f>
        <v>0</v>
      </c>
      <c r="J34" s="370"/>
      <c r="K34" s="346"/>
      <c r="L34" s="346"/>
      <c r="M34" s="346"/>
      <c r="N34" s="346"/>
      <c r="O34" s="368"/>
    </row>
    <row r="35" spans="1:15" ht="60" x14ac:dyDescent="0.25">
      <c r="A35" s="366" t="s">
        <v>36</v>
      </c>
      <c r="B35" s="369"/>
      <c r="C35" s="367">
        <f>IF('II.Concepto de gasto'!C15&lt;&gt;"",1,0)</f>
        <v>1</v>
      </c>
      <c r="D35" s="367">
        <f>IF('II.Concepto de gasto'!D15&lt;&gt;"",1,0)</f>
        <v>1</v>
      </c>
      <c r="E35" s="367">
        <f>IF('II.Concepto de gasto'!E15&lt;&gt;"",1,0)</f>
        <v>1</v>
      </c>
      <c r="F35" s="367">
        <f>IF('II.Concepto de gasto'!F15&lt;&gt;"",1,0)</f>
        <v>1</v>
      </c>
      <c r="G35" s="367">
        <f>IF('II.Concepto de gasto'!G15&lt;&gt;"",1,0)</f>
        <v>1</v>
      </c>
      <c r="H35" s="367">
        <f>IF('II.Concepto de gasto'!H15&lt;&gt;"",1,0)</f>
        <v>0</v>
      </c>
      <c r="I35" s="367">
        <f>IF('II.Concepto de gasto'!I15&lt;&gt;"",1,0)</f>
        <v>0</v>
      </c>
      <c r="J35" s="370"/>
      <c r="K35" s="346"/>
      <c r="L35" s="346"/>
      <c r="M35" s="346"/>
      <c r="N35" s="346"/>
      <c r="O35" s="368"/>
    </row>
    <row r="36" spans="1:15" ht="60" x14ac:dyDescent="0.25">
      <c r="A36" s="366" t="s">
        <v>37</v>
      </c>
      <c r="B36" s="369"/>
      <c r="C36" s="367">
        <f>IF('II.Concepto de gasto'!C16&lt;&gt;"",1,0)</f>
        <v>1</v>
      </c>
      <c r="D36" s="367">
        <f>IF('II.Concepto de gasto'!D16&lt;&gt;"",1,0)</f>
        <v>1</v>
      </c>
      <c r="E36" s="367">
        <f>IF('II.Concepto de gasto'!E16&lt;&gt;"",1,0)</f>
        <v>1</v>
      </c>
      <c r="F36" s="367">
        <f>IF('II.Concepto de gasto'!F16&lt;&gt;"",1,0)</f>
        <v>1</v>
      </c>
      <c r="G36" s="367">
        <f>IF('II.Concepto de gasto'!G16&lt;&gt;"",1,0)</f>
        <v>1</v>
      </c>
      <c r="H36" s="367">
        <f>IF('II.Concepto de gasto'!H16&lt;&gt;"",1,0)</f>
        <v>0</v>
      </c>
      <c r="I36" s="367">
        <f>IF('II.Concepto de gasto'!I16&lt;&gt;"",1,0)</f>
        <v>0</v>
      </c>
      <c r="J36" s="370"/>
      <c r="K36" s="346"/>
      <c r="L36" s="346"/>
      <c r="M36" s="346"/>
      <c r="N36" s="346"/>
      <c r="O36" s="368"/>
    </row>
    <row r="37" spans="1:15" ht="45" x14ac:dyDescent="0.25">
      <c r="A37" s="366" t="s">
        <v>38</v>
      </c>
      <c r="B37" s="369"/>
      <c r="C37" s="367">
        <f>IF('II.Concepto de gasto'!C17&lt;&gt;"",1,0)</f>
        <v>1</v>
      </c>
      <c r="D37" s="367">
        <f>IF('II.Concepto de gasto'!D17&lt;&gt;"",1,0)</f>
        <v>1</v>
      </c>
      <c r="E37" s="367">
        <f>IF('II.Concepto de gasto'!E17&lt;&gt;"",1,0)</f>
        <v>1</v>
      </c>
      <c r="F37" s="367">
        <f>IF('II.Concepto de gasto'!F17&lt;&gt;"",1,0)</f>
        <v>1</v>
      </c>
      <c r="G37" s="367">
        <f>IF('II.Concepto de gasto'!G17&lt;&gt;"",1,0)</f>
        <v>1</v>
      </c>
      <c r="H37" s="367">
        <f>IF('II.Concepto de gasto'!H17&lt;&gt;"",1,0)</f>
        <v>0</v>
      </c>
      <c r="I37" s="367">
        <f>IF('II.Concepto de gasto'!I17&lt;&gt;"",1,0)</f>
        <v>0</v>
      </c>
      <c r="J37" s="370"/>
      <c r="K37" s="346"/>
      <c r="L37" s="346"/>
      <c r="M37" s="346"/>
      <c r="N37" s="346"/>
      <c r="O37" s="368"/>
    </row>
    <row r="38" spans="1:15" ht="90" x14ac:dyDescent="0.25">
      <c r="A38" s="366" t="s">
        <v>39</v>
      </c>
      <c r="B38" s="369"/>
      <c r="C38" s="367">
        <f>IF('II.Concepto de gasto'!C18&lt;&gt;"",1,0)</f>
        <v>1</v>
      </c>
      <c r="D38" s="367">
        <f>IF('II.Concepto de gasto'!D18&lt;&gt;"",1,0)</f>
        <v>1</v>
      </c>
      <c r="E38" s="367">
        <f>IF('II.Concepto de gasto'!E18&lt;&gt;"",1,0)</f>
        <v>1</v>
      </c>
      <c r="F38" s="367">
        <f>IF('II.Concepto de gasto'!F18&lt;&gt;"",1,0)</f>
        <v>1</v>
      </c>
      <c r="G38" s="367">
        <f>IF('II.Concepto de gasto'!G18&lt;&gt;"",1,0)</f>
        <v>1</v>
      </c>
      <c r="H38" s="367">
        <f>IF('II.Concepto de gasto'!H18&lt;&gt;"",1,0)</f>
        <v>0</v>
      </c>
      <c r="I38" s="367">
        <f>IF('II.Concepto de gasto'!I18&lt;&gt;"",1,0)</f>
        <v>0</v>
      </c>
      <c r="J38" s="370"/>
      <c r="K38" s="346"/>
      <c r="L38" s="346"/>
      <c r="M38" s="346"/>
      <c r="N38" s="346"/>
      <c r="O38" s="368"/>
    </row>
    <row r="39" spans="1:15" ht="75" x14ac:dyDescent="0.25">
      <c r="A39" s="366" t="s">
        <v>40</v>
      </c>
      <c r="B39" s="369"/>
      <c r="C39" s="367">
        <f>IF('II.Concepto de gasto'!C19&lt;&gt;"",1,0)</f>
        <v>1</v>
      </c>
      <c r="D39" s="367">
        <f>IF('II.Concepto de gasto'!D19&lt;&gt;"",1,0)</f>
        <v>1</v>
      </c>
      <c r="E39" s="367">
        <f>IF('II.Concepto de gasto'!E19&lt;&gt;"",1,0)</f>
        <v>1</v>
      </c>
      <c r="F39" s="367">
        <f>IF('II.Concepto de gasto'!F19&lt;&gt;"",1,0)</f>
        <v>1</v>
      </c>
      <c r="G39" s="367">
        <f>IF('II.Concepto de gasto'!G19&lt;&gt;"",1,0)</f>
        <v>1</v>
      </c>
      <c r="H39" s="367">
        <f>IF('II.Concepto de gasto'!H19&lt;&gt;"",1,0)</f>
        <v>0</v>
      </c>
      <c r="I39" s="367">
        <f>IF('II.Concepto de gasto'!I19&lt;&gt;"",1,0)</f>
        <v>0</v>
      </c>
      <c r="J39" s="370"/>
      <c r="K39" s="346"/>
      <c r="L39" s="346"/>
      <c r="M39" s="346"/>
      <c r="N39" s="346"/>
      <c r="O39" s="368"/>
    </row>
    <row r="40" spans="1:15" ht="75" x14ac:dyDescent="0.25">
      <c r="A40" s="366" t="s">
        <v>41</v>
      </c>
      <c r="B40" s="369"/>
      <c r="C40" s="367">
        <f>IF('II.Concepto de gasto'!C20&lt;&gt;"",1,0)</f>
        <v>1</v>
      </c>
      <c r="D40" s="367">
        <f>IF('II.Concepto de gasto'!D20&lt;&gt;"",1,0)</f>
        <v>1</v>
      </c>
      <c r="E40" s="367">
        <f>IF('II.Concepto de gasto'!E20&lt;&gt;"",1,0)</f>
        <v>1</v>
      </c>
      <c r="F40" s="367">
        <f>IF('II.Concepto de gasto'!F20&lt;&gt;"",1,0)</f>
        <v>1</v>
      </c>
      <c r="G40" s="367">
        <f>IF('II.Concepto de gasto'!G20&lt;&gt;"",1,0)</f>
        <v>1</v>
      </c>
      <c r="H40" s="367">
        <f>IF('II.Concepto de gasto'!H20&lt;&gt;"",1,0)</f>
        <v>0</v>
      </c>
      <c r="I40" s="367">
        <f>IF('II.Concepto de gasto'!I20&lt;&gt;"",1,0)</f>
        <v>0</v>
      </c>
      <c r="J40" s="370"/>
      <c r="K40" s="346"/>
      <c r="L40" s="346"/>
      <c r="M40" s="346"/>
      <c r="N40" s="346"/>
      <c r="O40" s="368"/>
    </row>
    <row r="41" spans="1:15" ht="60" x14ac:dyDescent="0.25">
      <c r="A41" s="366" t="s">
        <v>42</v>
      </c>
      <c r="B41" s="369"/>
      <c r="C41" s="367">
        <f>IF('II.Concepto de gasto'!C21&lt;&gt;"",1,0)</f>
        <v>1</v>
      </c>
      <c r="D41" s="367">
        <f>IF('II.Concepto de gasto'!D21&lt;&gt;"",1,0)</f>
        <v>1</v>
      </c>
      <c r="E41" s="367">
        <f>IF('II.Concepto de gasto'!E21&lt;&gt;"",1,0)</f>
        <v>1</v>
      </c>
      <c r="F41" s="367">
        <f>IF('II.Concepto de gasto'!F21&lt;&gt;"",1,0)</f>
        <v>1</v>
      </c>
      <c r="G41" s="367">
        <f>IF('II.Concepto de gasto'!G21&lt;&gt;"",1,0)</f>
        <v>1</v>
      </c>
      <c r="H41" s="367">
        <f>IF('II.Concepto de gasto'!H21&lt;&gt;"",1,0)</f>
        <v>0</v>
      </c>
      <c r="I41" s="367">
        <f>IF('II.Concepto de gasto'!I21&lt;&gt;"",1,0)</f>
        <v>0</v>
      </c>
      <c r="J41" s="370"/>
      <c r="K41" s="346"/>
      <c r="L41" s="346"/>
      <c r="M41" s="346"/>
      <c r="N41" s="346"/>
      <c r="O41" s="368"/>
    </row>
    <row r="42" spans="1:15" x14ac:dyDescent="0.25">
      <c r="A42" s="366" t="s">
        <v>43</v>
      </c>
      <c r="B42" s="369"/>
      <c r="C42" s="367">
        <f>IF('II.Concepto de gasto'!C22&lt;&gt;"",1,0)</f>
        <v>1</v>
      </c>
      <c r="D42" s="367">
        <f>IF('II.Concepto de gasto'!D22&lt;&gt;"",1,0)</f>
        <v>1</v>
      </c>
      <c r="E42" s="367">
        <f>IF('II.Concepto de gasto'!E22&lt;&gt;"",1,0)</f>
        <v>1</v>
      </c>
      <c r="F42" s="367">
        <f>IF('II.Concepto de gasto'!F22&lt;&gt;"",1,0)</f>
        <v>1</v>
      </c>
      <c r="G42" s="367">
        <f>IF('II.Concepto de gasto'!G22&lt;&gt;"",1,0)</f>
        <v>1</v>
      </c>
      <c r="H42" s="367">
        <f>IF('II.Concepto de gasto'!H22&lt;&gt;"",1,0)</f>
        <v>0</v>
      </c>
      <c r="I42" s="367">
        <f>IF('II.Concepto de gasto'!I22&lt;&gt;"",1,0)</f>
        <v>0</v>
      </c>
      <c r="J42" s="370"/>
      <c r="K42" s="346"/>
      <c r="L42" s="346"/>
      <c r="M42" s="346"/>
      <c r="N42" s="346"/>
      <c r="O42" s="368"/>
    </row>
    <row r="43" spans="1:15" x14ac:dyDescent="0.25">
      <c r="A43" s="366" t="s">
        <v>44</v>
      </c>
      <c r="B43" s="369"/>
      <c r="C43" s="367">
        <f>IF('II.Concepto de gasto'!C23&lt;&gt;"",1,0)</f>
        <v>1</v>
      </c>
      <c r="D43" s="367">
        <f>IF('II.Concepto de gasto'!D23&lt;&gt;"",1,0)</f>
        <v>1</v>
      </c>
      <c r="E43" s="367">
        <f>IF('II.Concepto de gasto'!E23&lt;&gt;"",1,0)</f>
        <v>1</v>
      </c>
      <c r="F43" s="367">
        <f>IF('II.Concepto de gasto'!F23&lt;&gt;"",1,0)</f>
        <v>1</v>
      </c>
      <c r="G43" s="367">
        <f>IF('II.Concepto de gasto'!G23&lt;&gt;"",1,0)</f>
        <v>1</v>
      </c>
      <c r="H43" s="367">
        <f>IF('II.Concepto de gasto'!H23&lt;&gt;"",1,0)</f>
        <v>0</v>
      </c>
      <c r="I43" s="367">
        <f>IF('II.Concepto de gasto'!I23&lt;&gt;"",1,0)</f>
        <v>0</v>
      </c>
      <c r="J43" s="370"/>
      <c r="K43" s="346"/>
      <c r="L43" s="346"/>
      <c r="M43" s="346"/>
      <c r="N43" s="346"/>
      <c r="O43" s="368"/>
    </row>
    <row r="44" spans="1:15" ht="30" x14ac:dyDescent="0.25">
      <c r="A44" s="366" t="s">
        <v>45</v>
      </c>
      <c r="B44" s="369"/>
      <c r="C44" s="367">
        <f>IF('II.Concepto de gasto'!C24&lt;&gt;"",1,0)</f>
        <v>1</v>
      </c>
      <c r="D44" s="367">
        <f>IF('II.Concepto de gasto'!D24&lt;&gt;"",1,0)</f>
        <v>1</v>
      </c>
      <c r="E44" s="367">
        <f>IF('II.Concepto de gasto'!E24&lt;&gt;"",1,0)</f>
        <v>1</v>
      </c>
      <c r="F44" s="367">
        <f>IF('II.Concepto de gasto'!F24&lt;&gt;"",1,0)</f>
        <v>1</v>
      </c>
      <c r="G44" s="367">
        <f>IF('II.Concepto de gasto'!G24&lt;&gt;"",1,0)</f>
        <v>1</v>
      </c>
      <c r="H44" s="367">
        <f>IF('II.Concepto de gasto'!H24&lt;&gt;"",1,0)</f>
        <v>0</v>
      </c>
      <c r="I44" s="367">
        <f>IF('II.Concepto de gasto'!I24&lt;&gt;"",1,0)</f>
        <v>0</v>
      </c>
      <c r="J44" s="370"/>
      <c r="K44" s="346"/>
      <c r="L44" s="346"/>
      <c r="M44" s="346"/>
      <c r="N44" s="346"/>
      <c r="O44" s="368"/>
    </row>
    <row r="45" spans="1:15" ht="30" x14ac:dyDescent="0.25">
      <c r="A45" s="366" t="s">
        <v>46</v>
      </c>
      <c r="B45" s="369"/>
      <c r="C45" s="367">
        <f>IF('II.Concepto de gasto'!C25&lt;&gt;"",1,0)</f>
        <v>1</v>
      </c>
      <c r="D45" s="367">
        <f>IF('II.Concepto de gasto'!D25&lt;&gt;"",1,0)</f>
        <v>1</v>
      </c>
      <c r="E45" s="367">
        <f>IF('II.Concepto de gasto'!E25&lt;&gt;"",1,0)</f>
        <v>1</v>
      </c>
      <c r="F45" s="367">
        <f>IF('II.Concepto de gasto'!F25&lt;&gt;"",1,0)</f>
        <v>1</v>
      </c>
      <c r="G45" s="367">
        <f>IF('II.Concepto de gasto'!G25&lt;&gt;"",1,0)</f>
        <v>1</v>
      </c>
      <c r="H45" s="367">
        <f>IF('II.Concepto de gasto'!H25&lt;&gt;"",1,0)</f>
        <v>0</v>
      </c>
      <c r="I45" s="367">
        <f>IF('II.Concepto de gasto'!I25&lt;&gt;"",1,0)</f>
        <v>0</v>
      </c>
      <c r="J45" s="370"/>
      <c r="K45" s="346"/>
      <c r="L45" s="346"/>
      <c r="M45" s="346"/>
      <c r="N45" s="346"/>
      <c r="O45" s="368"/>
    </row>
    <row r="46" spans="1:15" ht="30" x14ac:dyDescent="0.25">
      <c r="A46" s="366" t="s">
        <v>47</v>
      </c>
      <c r="B46" s="369"/>
      <c r="C46" s="367">
        <f>IF('II.Concepto de gasto'!C26&lt;&gt;"",1,0)</f>
        <v>1</v>
      </c>
      <c r="D46" s="367">
        <f>IF('II.Concepto de gasto'!D26&lt;&gt;"",1,0)</f>
        <v>1</v>
      </c>
      <c r="E46" s="367">
        <f>IF('II.Concepto de gasto'!E26&lt;&gt;"",1,0)</f>
        <v>1</v>
      </c>
      <c r="F46" s="367">
        <f>IF('II.Concepto de gasto'!F26&lt;&gt;"",1,0)</f>
        <v>1</v>
      </c>
      <c r="G46" s="367">
        <f>IF('II.Concepto de gasto'!G26&lt;&gt;"",1,0)</f>
        <v>1</v>
      </c>
      <c r="H46" s="367">
        <f>IF('II.Concepto de gasto'!H26&lt;&gt;"",1,0)</f>
        <v>0</v>
      </c>
      <c r="I46" s="367">
        <f>IF('II.Concepto de gasto'!I26&lt;&gt;"",1,0)</f>
        <v>0</v>
      </c>
      <c r="J46" s="370"/>
      <c r="K46" s="346"/>
      <c r="L46" s="346"/>
      <c r="M46" s="346"/>
      <c r="N46" s="346"/>
      <c r="O46" s="368"/>
    </row>
    <row r="47" spans="1:15" ht="30" x14ac:dyDescent="0.25">
      <c r="A47" s="366" t="s">
        <v>48</v>
      </c>
      <c r="B47" s="369"/>
      <c r="C47" s="367">
        <f>IF('II.Concepto de gasto'!C27&lt;&gt;"",1,0)</f>
        <v>1</v>
      </c>
      <c r="D47" s="367">
        <f>IF('II.Concepto de gasto'!D27&lt;&gt;"",1,0)</f>
        <v>1</v>
      </c>
      <c r="E47" s="367">
        <f>IF('II.Concepto de gasto'!E27&lt;&gt;"",1,0)</f>
        <v>1</v>
      </c>
      <c r="F47" s="367">
        <f>IF('II.Concepto de gasto'!F27&lt;&gt;"",1,0)</f>
        <v>1</v>
      </c>
      <c r="G47" s="367">
        <f>IF('II.Concepto de gasto'!G27&lt;&gt;"",1,0)</f>
        <v>1</v>
      </c>
      <c r="H47" s="367">
        <f>IF('II.Concepto de gasto'!H27&lt;&gt;"",1,0)</f>
        <v>0</v>
      </c>
      <c r="I47" s="367">
        <f>IF('II.Concepto de gasto'!I27&lt;&gt;"",1,0)</f>
        <v>0</v>
      </c>
      <c r="J47" s="370"/>
      <c r="K47" s="346"/>
      <c r="L47" s="346"/>
      <c r="M47" s="346"/>
      <c r="N47" s="346"/>
      <c r="O47" s="368"/>
    </row>
    <row r="48" spans="1:15" x14ac:dyDescent="0.25">
      <c r="A48" s="366" t="s">
        <v>49</v>
      </c>
      <c r="B48" s="369"/>
      <c r="C48" s="367">
        <f>IF('II.Concepto de gasto'!C28&lt;&gt;"",1,0)</f>
        <v>1</v>
      </c>
      <c r="D48" s="367">
        <f>IF('II.Concepto de gasto'!D28&lt;&gt;"",1,0)</f>
        <v>1</v>
      </c>
      <c r="E48" s="367">
        <f>IF('II.Concepto de gasto'!E28&lt;&gt;"",1,0)</f>
        <v>1</v>
      </c>
      <c r="F48" s="367">
        <f>IF('II.Concepto de gasto'!F28&lt;&gt;"",1,0)</f>
        <v>1</v>
      </c>
      <c r="G48" s="367">
        <f>IF('II.Concepto de gasto'!G28&lt;&gt;"",1,0)</f>
        <v>1</v>
      </c>
      <c r="H48" s="367">
        <f>IF('II.Concepto de gasto'!H28&lt;&gt;"",1,0)</f>
        <v>0</v>
      </c>
      <c r="I48" s="367">
        <f>IF('II.Concepto de gasto'!I28&lt;&gt;"",1,0)</f>
        <v>0</v>
      </c>
      <c r="J48" s="370"/>
      <c r="K48" s="346"/>
      <c r="L48" s="346"/>
      <c r="M48" s="346"/>
      <c r="N48" s="346"/>
      <c r="O48" s="368"/>
    </row>
    <row r="49" spans="1:15" ht="30" x14ac:dyDescent="0.25">
      <c r="A49" s="366" t="s">
        <v>50</v>
      </c>
      <c r="B49" s="369"/>
      <c r="C49" s="367">
        <f>IF('II.Concepto de gasto'!C29&lt;&gt;"",1,0)</f>
        <v>1</v>
      </c>
      <c r="D49" s="367">
        <f>IF('II.Concepto de gasto'!D29&lt;&gt;"",1,0)</f>
        <v>1</v>
      </c>
      <c r="E49" s="367">
        <f>IF('II.Concepto de gasto'!E29&lt;&gt;"",1,0)</f>
        <v>1</v>
      </c>
      <c r="F49" s="367">
        <f>IF('II.Concepto de gasto'!F29&lt;&gt;"",1,0)</f>
        <v>1</v>
      </c>
      <c r="G49" s="367">
        <f>IF('II.Concepto de gasto'!G29&lt;&gt;"",1,0)</f>
        <v>1</v>
      </c>
      <c r="H49" s="367">
        <f>IF('II.Concepto de gasto'!H29&lt;&gt;"",1,0)</f>
        <v>0</v>
      </c>
      <c r="I49" s="367">
        <f>IF('II.Concepto de gasto'!I29&lt;&gt;"",1,0)</f>
        <v>0</v>
      </c>
      <c r="J49" s="370"/>
      <c r="K49" s="346"/>
      <c r="L49" s="346"/>
      <c r="M49" s="346"/>
      <c r="N49" s="346"/>
      <c r="O49" s="368"/>
    </row>
    <row r="50" spans="1:15" x14ac:dyDescent="0.25">
      <c r="A50" s="366" t="s">
        <v>51</v>
      </c>
      <c r="B50" s="369"/>
      <c r="C50" s="367">
        <f>IF('II.Concepto de gasto'!C30&lt;&gt;"",1,0)</f>
        <v>1</v>
      </c>
      <c r="D50" s="367">
        <f>IF('II.Concepto de gasto'!D30&lt;&gt;"",1,0)</f>
        <v>1</v>
      </c>
      <c r="E50" s="367">
        <f>IF('II.Concepto de gasto'!E30&lt;&gt;"",1,0)</f>
        <v>1</v>
      </c>
      <c r="F50" s="367">
        <f>IF('II.Concepto de gasto'!F30&lt;&gt;"",1,0)</f>
        <v>1</v>
      </c>
      <c r="G50" s="367">
        <f>IF('II.Concepto de gasto'!G30&lt;&gt;"",1,0)</f>
        <v>1</v>
      </c>
      <c r="H50" s="367">
        <f>IF('II.Concepto de gasto'!H30&lt;&gt;"",1,0)</f>
        <v>0</v>
      </c>
      <c r="I50" s="367">
        <f>IF('II.Concepto de gasto'!I30&lt;&gt;"",1,0)</f>
        <v>0</v>
      </c>
      <c r="J50" s="370"/>
      <c r="K50" s="346"/>
      <c r="L50" s="346"/>
      <c r="M50" s="346"/>
      <c r="N50" s="346"/>
      <c r="O50" s="368"/>
    </row>
    <row r="51" spans="1:15" x14ac:dyDescent="0.25">
      <c r="A51" s="366" t="s">
        <v>52</v>
      </c>
      <c r="B51" s="369"/>
      <c r="C51" s="367">
        <f>IF('II.Concepto de gasto'!C31&lt;&gt;"",1,0)</f>
        <v>1</v>
      </c>
      <c r="D51" s="367">
        <f>IF('II.Concepto de gasto'!D31&lt;&gt;"",1,0)</f>
        <v>1</v>
      </c>
      <c r="E51" s="367">
        <f>IF('II.Concepto de gasto'!E31&lt;&gt;"",1,0)</f>
        <v>1</v>
      </c>
      <c r="F51" s="367">
        <f>IF('II.Concepto de gasto'!F31&lt;&gt;"",1,0)</f>
        <v>1</v>
      </c>
      <c r="G51" s="367">
        <f>IF('II.Concepto de gasto'!G31&lt;&gt;"",1,0)</f>
        <v>1</v>
      </c>
      <c r="H51" s="367">
        <f>IF('II.Concepto de gasto'!H31&lt;&gt;"",1,0)</f>
        <v>0</v>
      </c>
      <c r="I51" s="367">
        <f>IF('II.Concepto de gasto'!I31&lt;&gt;"",1,0)</f>
        <v>0</v>
      </c>
      <c r="J51" s="370"/>
      <c r="K51" s="346"/>
      <c r="L51" s="346"/>
      <c r="M51" s="346"/>
      <c r="N51" s="346"/>
      <c r="O51" s="368"/>
    </row>
    <row r="52" spans="1:15" ht="30" x14ac:dyDescent="0.25">
      <c r="A52" s="366" t="s">
        <v>53</v>
      </c>
      <c r="B52" s="369"/>
      <c r="C52" s="367">
        <f>IF('II.Concepto de gasto'!C32&lt;&gt;"",1,0)</f>
        <v>1</v>
      </c>
      <c r="D52" s="367">
        <f>IF('II.Concepto de gasto'!D32&lt;&gt;"",1,0)</f>
        <v>1</v>
      </c>
      <c r="E52" s="367">
        <f>IF('II.Concepto de gasto'!E32&lt;&gt;"",1,0)</f>
        <v>1</v>
      </c>
      <c r="F52" s="367">
        <f>IF('II.Concepto de gasto'!F32&lt;&gt;"",1,0)</f>
        <v>1</v>
      </c>
      <c r="G52" s="367">
        <f>IF('II.Concepto de gasto'!G32&lt;&gt;"",1,0)</f>
        <v>1</v>
      </c>
      <c r="H52" s="367">
        <f>IF('II.Concepto de gasto'!H32&lt;&gt;"",1,0)</f>
        <v>0</v>
      </c>
      <c r="I52" s="367">
        <f>IF('II.Concepto de gasto'!I32&lt;&gt;"",1,0)</f>
        <v>0</v>
      </c>
      <c r="J52" s="370"/>
      <c r="K52" s="346"/>
      <c r="L52" s="346"/>
      <c r="M52" s="346"/>
      <c r="N52" s="346"/>
      <c r="O52" s="368"/>
    </row>
    <row r="53" spans="1:15" ht="30" x14ac:dyDescent="0.25">
      <c r="A53" s="366" t="s">
        <v>54</v>
      </c>
      <c r="B53" s="369"/>
      <c r="C53" s="367">
        <f>IF('II.Concepto de gasto'!C33&lt;&gt;"",1,0)</f>
        <v>1</v>
      </c>
      <c r="D53" s="367">
        <f>IF('II.Concepto de gasto'!D33&lt;&gt;"",1,0)</f>
        <v>1</v>
      </c>
      <c r="E53" s="367">
        <f>IF('II.Concepto de gasto'!E33&lt;&gt;"",1,0)</f>
        <v>1</v>
      </c>
      <c r="F53" s="367">
        <f>IF('II.Concepto de gasto'!F33&lt;&gt;"",1,0)</f>
        <v>1</v>
      </c>
      <c r="G53" s="367">
        <f>IF('II.Concepto de gasto'!G33&lt;&gt;"",1,0)</f>
        <v>1</v>
      </c>
      <c r="H53" s="367">
        <f>IF('II.Concepto de gasto'!H33&lt;&gt;"",1,0)</f>
        <v>0</v>
      </c>
      <c r="I53" s="367">
        <f>IF('II.Concepto de gasto'!I33&lt;&gt;"",1,0)</f>
        <v>0</v>
      </c>
      <c r="J53" s="370"/>
      <c r="K53" s="346"/>
      <c r="L53" s="346"/>
      <c r="M53" s="346"/>
      <c r="N53" s="346"/>
      <c r="O53" s="368"/>
    </row>
    <row r="54" spans="1:15" ht="30" x14ac:dyDescent="0.25">
      <c r="A54" s="366" t="s">
        <v>55</v>
      </c>
      <c r="B54" s="369"/>
      <c r="C54" s="367">
        <f>IF('II.Concepto de gasto'!C34&lt;&gt;"",1,0)</f>
        <v>1</v>
      </c>
      <c r="D54" s="367">
        <f>IF('II.Concepto de gasto'!D34&lt;&gt;"",1,0)</f>
        <v>1</v>
      </c>
      <c r="E54" s="367">
        <f>IF('II.Concepto de gasto'!E34&lt;&gt;"",1,0)</f>
        <v>1</v>
      </c>
      <c r="F54" s="367">
        <f>IF('II.Concepto de gasto'!F34&lt;&gt;"",1,0)</f>
        <v>1</v>
      </c>
      <c r="G54" s="367">
        <f>IF('II.Concepto de gasto'!G34&lt;&gt;"",1,0)</f>
        <v>1</v>
      </c>
      <c r="H54" s="367">
        <f>IF('II.Concepto de gasto'!H34&lt;&gt;"",1,0)</f>
        <v>0</v>
      </c>
      <c r="I54" s="367">
        <f>IF('II.Concepto de gasto'!I34&lt;&gt;"",1,0)</f>
        <v>0</v>
      </c>
      <c r="J54" s="370"/>
      <c r="K54" s="346"/>
      <c r="L54" s="346"/>
      <c r="M54" s="346"/>
      <c r="N54" s="346"/>
      <c r="O54" s="368"/>
    </row>
    <row r="55" spans="1:15" ht="30" x14ac:dyDescent="0.25">
      <c r="A55" s="366" t="s">
        <v>56</v>
      </c>
      <c r="B55" s="369"/>
      <c r="C55" s="367">
        <f>IF('II.Concepto de gasto'!C35&lt;&gt;"",1,0)</f>
        <v>1</v>
      </c>
      <c r="D55" s="367">
        <f>IF('II.Concepto de gasto'!D35&lt;&gt;"",1,0)</f>
        <v>1</v>
      </c>
      <c r="E55" s="367">
        <f>IF('II.Concepto de gasto'!E35&lt;&gt;"",1,0)</f>
        <v>1</v>
      </c>
      <c r="F55" s="367">
        <f>IF('II.Concepto de gasto'!F35&lt;&gt;"",1,0)</f>
        <v>1</v>
      </c>
      <c r="G55" s="367">
        <f>IF('II.Concepto de gasto'!G35&lt;&gt;"",1,0)</f>
        <v>1</v>
      </c>
      <c r="H55" s="367">
        <f>IF('II.Concepto de gasto'!H35&lt;&gt;"",1,0)</f>
        <v>0</v>
      </c>
      <c r="I55" s="367">
        <f>IF('II.Concepto de gasto'!I35&lt;&gt;"",1,0)</f>
        <v>0</v>
      </c>
      <c r="J55" s="370"/>
      <c r="K55" s="346"/>
      <c r="L55" s="346"/>
      <c r="M55" s="346"/>
      <c r="N55" s="346"/>
      <c r="O55" s="368"/>
    </row>
    <row r="56" spans="1:15" ht="30" x14ac:dyDescent="0.25">
      <c r="A56" s="366" t="s">
        <v>57</v>
      </c>
      <c r="B56" s="369"/>
      <c r="C56" s="367">
        <f>IF('II.Concepto de gasto'!C36&lt;&gt;"",1,0)</f>
        <v>1</v>
      </c>
      <c r="D56" s="367">
        <f>IF('II.Concepto de gasto'!D36&lt;&gt;"",1,0)</f>
        <v>1</v>
      </c>
      <c r="E56" s="367">
        <f>IF('II.Concepto de gasto'!E36&lt;&gt;"",1,0)</f>
        <v>1</v>
      </c>
      <c r="F56" s="367">
        <f>IF('II.Concepto de gasto'!F36&lt;&gt;"",1,0)</f>
        <v>1</v>
      </c>
      <c r="G56" s="367">
        <f>IF('II.Concepto de gasto'!G36&lt;&gt;"",1,0)</f>
        <v>1</v>
      </c>
      <c r="H56" s="367">
        <f>IF('II.Concepto de gasto'!H36&lt;&gt;"",1,0)</f>
        <v>0</v>
      </c>
      <c r="I56" s="367">
        <f>IF('II.Concepto de gasto'!I36&lt;&gt;"",1,0)</f>
        <v>0</v>
      </c>
      <c r="J56" s="370"/>
      <c r="K56" s="346"/>
      <c r="L56" s="346"/>
      <c r="M56" s="346"/>
      <c r="N56" s="346"/>
      <c r="O56" s="368"/>
    </row>
    <row r="57" spans="1:15" ht="30" x14ac:dyDescent="0.25">
      <c r="A57" s="366" t="s">
        <v>58</v>
      </c>
      <c r="B57" s="369"/>
      <c r="C57" s="367">
        <f>IF('II.Concepto de gasto'!C37&lt;&gt;"",1,0)</f>
        <v>1</v>
      </c>
      <c r="D57" s="367">
        <f>IF('II.Concepto de gasto'!D37&lt;&gt;"",1,0)</f>
        <v>1</v>
      </c>
      <c r="E57" s="367">
        <f>IF('II.Concepto de gasto'!E37&lt;&gt;"",1,0)</f>
        <v>1</v>
      </c>
      <c r="F57" s="367">
        <f>IF('II.Concepto de gasto'!F37&lt;&gt;"",1,0)</f>
        <v>1</v>
      </c>
      <c r="G57" s="367">
        <f>IF('II.Concepto de gasto'!G37&lt;&gt;"",1,0)</f>
        <v>1</v>
      </c>
      <c r="H57" s="367">
        <f>IF('II.Concepto de gasto'!H37&lt;&gt;"",1,0)</f>
        <v>0</v>
      </c>
      <c r="I57" s="367">
        <f>IF('II.Concepto de gasto'!I37&lt;&gt;"",1,0)</f>
        <v>0</v>
      </c>
      <c r="J57" s="370"/>
      <c r="K57" s="346"/>
      <c r="L57" s="346"/>
      <c r="M57" s="346"/>
      <c r="N57" s="346"/>
      <c r="O57" s="368"/>
    </row>
    <row r="58" spans="1:15" ht="30" x14ac:dyDescent="0.25">
      <c r="A58" s="366" t="s">
        <v>59</v>
      </c>
      <c r="B58" s="369"/>
      <c r="C58" s="367">
        <f>IF('II.Concepto de gasto'!C38&lt;&gt;"",1,0)</f>
        <v>1</v>
      </c>
      <c r="D58" s="367">
        <f>IF('II.Concepto de gasto'!D38&lt;&gt;"",1,0)</f>
        <v>1</v>
      </c>
      <c r="E58" s="367">
        <f>IF('II.Concepto de gasto'!E38&lt;&gt;"",1,0)</f>
        <v>1</v>
      </c>
      <c r="F58" s="367">
        <f>IF('II.Concepto de gasto'!F38&lt;&gt;"",1,0)</f>
        <v>1</v>
      </c>
      <c r="G58" s="367">
        <f>IF('II.Concepto de gasto'!G38&lt;&gt;"",1,0)</f>
        <v>1</v>
      </c>
      <c r="H58" s="367">
        <f>IF('II.Concepto de gasto'!H38&lt;&gt;"",1,0)</f>
        <v>0</v>
      </c>
      <c r="I58" s="367">
        <f>IF('II.Concepto de gasto'!I38&lt;&gt;"",1,0)</f>
        <v>0</v>
      </c>
      <c r="J58" s="370"/>
      <c r="K58" s="346"/>
      <c r="L58" s="346"/>
      <c r="M58" s="346"/>
      <c r="N58" s="346"/>
      <c r="O58" s="368"/>
    </row>
    <row r="59" spans="1:15" ht="30" x14ac:dyDescent="0.25">
      <c r="A59" s="366" t="s">
        <v>60</v>
      </c>
      <c r="B59" s="369"/>
      <c r="C59" s="367">
        <f>IF('II.Concepto de gasto'!C39&lt;&gt;"",1,0)</f>
        <v>1</v>
      </c>
      <c r="D59" s="367">
        <f>IF('II.Concepto de gasto'!D39&lt;&gt;"",1,0)</f>
        <v>1</v>
      </c>
      <c r="E59" s="367">
        <f>IF('II.Concepto de gasto'!E39&lt;&gt;"",1,0)</f>
        <v>1</v>
      </c>
      <c r="F59" s="367">
        <f>IF('II.Concepto de gasto'!F39&lt;&gt;"",1,0)</f>
        <v>1</v>
      </c>
      <c r="G59" s="367">
        <f>IF('II.Concepto de gasto'!G39&lt;&gt;"",1,0)</f>
        <v>1</v>
      </c>
      <c r="H59" s="367">
        <f>IF('II.Concepto de gasto'!H39&lt;&gt;"",1,0)</f>
        <v>0</v>
      </c>
      <c r="I59" s="367">
        <f>IF('II.Concepto de gasto'!I39&lt;&gt;"",1,0)</f>
        <v>0</v>
      </c>
      <c r="J59" s="370"/>
      <c r="K59" s="346"/>
      <c r="L59" s="346"/>
      <c r="M59" s="346"/>
      <c r="N59" s="346"/>
      <c r="O59" s="368"/>
    </row>
    <row r="60" spans="1:15" ht="90" x14ac:dyDescent="0.25">
      <c r="A60" s="366" t="s">
        <v>61</v>
      </c>
      <c r="B60" s="369"/>
      <c r="C60" s="367">
        <f>IF('II.Concepto de gasto'!C40&lt;&gt;"",1,0)</f>
        <v>1</v>
      </c>
      <c r="D60" s="367">
        <f>IF('II.Concepto de gasto'!D40&lt;&gt;"",1,0)</f>
        <v>1</v>
      </c>
      <c r="E60" s="367">
        <f>IF('II.Concepto de gasto'!E40&lt;&gt;"",1,0)</f>
        <v>1</v>
      </c>
      <c r="F60" s="367">
        <f>IF('II.Concepto de gasto'!F40&lt;&gt;"",1,0)</f>
        <v>1</v>
      </c>
      <c r="G60" s="367">
        <f>IF('II.Concepto de gasto'!G40&lt;&gt;"",1,0)</f>
        <v>1</v>
      </c>
      <c r="H60" s="367">
        <f>IF('II.Concepto de gasto'!H40&lt;&gt;"",1,0)</f>
        <v>0</v>
      </c>
      <c r="I60" s="367">
        <f>IF('II.Concepto de gasto'!I40&lt;&gt;"",1,0)</f>
        <v>0</v>
      </c>
      <c r="J60" s="370"/>
      <c r="K60" s="346"/>
      <c r="L60" s="346"/>
      <c r="M60" s="346"/>
      <c r="N60" s="346"/>
      <c r="O60" s="368"/>
    </row>
    <row r="61" spans="1:15" ht="60" x14ac:dyDescent="0.25">
      <c r="A61" s="366" t="s">
        <v>62</v>
      </c>
      <c r="B61" s="369"/>
      <c r="C61" s="367">
        <f>IF('II.Concepto de gasto'!C41&lt;&gt;"",1,0)</f>
        <v>1</v>
      </c>
      <c r="D61" s="367">
        <f>IF('II.Concepto de gasto'!D41&lt;&gt;"",1,0)</f>
        <v>1</v>
      </c>
      <c r="E61" s="367">
        <f>IF('II.Concepto de gasto'!E41&lt;&gt;"",1,0)</f>
        <v>1</v>
      </c>
      <c r="F61" s="367">
        <f>IF('II.Concepto de gasto'!F41&lt;&gt;"",1,0)</f>
        <v>1</v>
      </c>
      <c r="G61" s="367">
        <f>IF('II.Concepto de gasto'!G41&lt;&gt;"",1,0)</f>
        <v>1</v>
      </c>
      <c r="H61" s="367">
        <f>IF('II.Concepto de gasto'!H41&lt;&gt;"",1,0)</f>
        <v>0</v>
      </c>
      <c r="I61" s="367">
        <f>IF('II.Concepto de gasto'!I41&lt;&gt;"",1,0)</f>
        <v>0</v>
      </c>
      <c r="J61" s="370"/>
      <c r="K61" s="346"/>
      <c r="L61" s="346"/>
      <c r="M61" s="346"/>
      <c r="N61" s="346"/>
      <c r="O61" s="368"/>
    </row>
    <row r="62" spans="1:15" ht="60" x14ac:dyDescent="0.25">
      <c r="A62" s="366" t="s">
        <v>63</v>
      </c>
      <c r="B62" s="369"/>
      <c r="C62" s="367">
        <f>IF('II.Concepto de gasto'!C42&lt;&gt;"",1,0)</f>
        <v>1</v>
      </c>
      <c r="D62" s="367">
        <f>IF('II.Concepto de gasto'!D42&lt;&gt;"",1,0)</f>
        <v>1</v>
      </c>
      <c r="E62" s="367">
        <f>IF('II.Concepto de gasto'!E42&lt;&gt;"",1,0)</f>
        <v>1</v>
      </c>
      <c r="F62" s="367">
        <f>IF('II.Concepto de gasto'!F42&lt;&gt;"",1,0)</f>
        <v>1</v>
      </c>
      <c r="G62" s="367">
        <f>IF('II.Concepto de gasto'!G42&lt;&gt;"",1,0)</f>
        <v>1</v>
      </c>
      <c r="H62" s="367">
        <f>IF('II.Concepto de gasto'!H42&lt;&gt;"",1,0)</f>
        <v>0</v>
      </c>
      <c r="I62" s="367">
        <f>IF('II.Concepto de gasto'!I42&lt;&gt;"",1,0)</f>
        <v>0</v>
      </c>
      <c r="J62" s="370"/>
      <c r="K62" s="346"/>
      <c r="L62" s="346"/>
      <c r="M62" s="346"/>
      <c r="N62" s="346"/>
      <c r="O62" s="368"/>
    </row>
    <row r="63" spans="1:15" ht="30" x14ac:dyDescent="0.25">
      <c r="A63" s="366" t="s">
        <v>64</v>
      </c>
      <c r="B63" s="369"/>
      <c r="C63" s="367">
        <f>IF('II.Concepto de gasto'!C43&lt;&gt;"",1,0)</f>
        <v>1</v>
      </c>
      <c r="D63" s="367">
        <f>IF('II.Concepto de gasto'!D43&lt;&gt;"",1,0)</f>
        <v>1</v>
      </c>
      <c r="E63" s="367">
        <f>IF('II.Concepto de gasto'!E43&lt;&gt;"",1,0)</f>
        <v>1</v>
      </c>
      <c r="F63" s="367">
        <f>IF('II.Concepto de gasto'!F43&lt;&gt;"",1,0)</f>
        <v>1</v>
      </c>
      <c r="G63" s="367">
        <f>IF('II.Concepto de gasto'!G43&lt;&gt;"",1,0)</f>
        <v>1</v>
      </c>
      <c r="H63" s="367">
        <f>IF('II.Concepto de gasto'!H43&lt;&gt;"",1,0)</f>
        <v>0</v>
      </c>
      <c r="I63" s="367">
        <f>IF('II.Concepto de gasto'!I43&lt;&gt;"",1,0)</f>
        <v>0</v>
      </c>
      <c r="J63" s="370"/>
      <c r="K63" s="346"/>
      <c r="L63" s="346"/>
      <c r="M63" s="346"/>
      <c r="N63" s="346"/>
      <c r="O63" s="368"/>
    </row>
    <row r="64" spans="1:15" x14ac:dyDescent="0.25">
      <c r="A64" s="366" t="s">
        <v>65</v>
      </c>
      <c r="B64" s="369"/>
      <c r="C64" s="367">
        <f>IF('II.Concepto de gasto'!C44&lt;&gt;"",1,0)</f>
        <v>1</v>
      </c>
      <c r="D64" s="367">
        <f>IF('II.Concepto de gasto'!D44&lt;&gt;"",1,0)</f>
        <v>1</v>
      </c>
      <c r="E64" s="367">
        <f>IF('II.Concepto de gasto'!E44&lt;&gt;"",1,0)</f>
        <v>1</v>
      </c>
      <c r="F64" s="367">
        <f>IF('II.Concepto de gasto'!F44&lt;&gt;"",1,0)</f>
        <v>1</v>
      </c>
      <c r="G64" s="367">
        <f>IF('II.Concepto de gasto'!G44&lt;&gt;"",1,0)</f>
        <v>1</v>
      </c>
      <c r="H64" s="367">
        <f>IF('II.Concepto de gasto'!H44&lt;&gt;"",1,0)</f>
        <v>0</v>
      </c>
      <c r="I64" s="367">
        <f>IF('II.Concepto de gasto'!I44&lt;&gt;"",1,0)</f>
        <v>0</v>
      </c>
      <c r="J64" s="370"/>
      <c r="K64" s="346"/>
      <c r="L64" s="346"/>
      <c r="M64" s="346"/>
      <c r="N64" s="346"/>
      <c r="O64" s="368"/>
    </row>
    <row r="65" spans="1:15" ht="30" x14ac:dyDescent="0.25">
      <c r="A65" s="366" t="s">
        <v>66</v>
      </c>
      <c r="B65" s="369"/>
      <c r="C65" s="367">
        <f>IF('II.Concepto de gasto'!C45&lt;&gt;"",1,0)</f>
        <v>1</v>
      </c>
      <c r="D65" s="367">
        <f>IF('II.Concepto de gasto'!D45&lt;&gt;"",1,0)</f>
        <v>1</v>
      </c>
      <c r="E65" s="367">
        <f>IF('II.Concepto de gasto'!E45&lt;&gt;"",1,0)</f>
        <v>1</v>
      </c>
      <c r="F65" s="367">
        <f>IF('II.Concepto de gasto'!F45&lt;&gt;"",1,0)</f>
        <v>1</v>
      </c>
      <c r="G65" s="367">
        <f>IF('II.Concepto de gasto'!G45&lt;&gt;"",1,0)</f>
        <v>1</v>
      </c>
      <c r="H65" s="367">
        <f>IF('II.Concepto de gasto'!H45&lt;&gt;"",1,0)</f>
        <v>0</v>
      </c>
      <c r="I65" s="367">
        <f>IF('II.Concepto de gasto'!I45&lt;&gt;"",1,0)</f>
        <v>0</v>
      </c>
      <c r="J65" s="370"/>
      <c r="K65" s="346"/>
      <c r="L65" s="346"/>
      <c r="M65" s="346"/>
      <c r="N65" s="346"/>
      <c r="O65" s="368"/>
    </row>
    <row r="66" spans="1:15" ht="45" x14ac:dyDescent="0.25">
      <c r="A66" s="366" t="s">
        <v>67</v>
      </c>
      <c r="B66" s="369"/>
      <c r="C66" s="367">
        <f>IF('II.Concepto de gasto'!C46&lt;&gt;"",1,0)</f>
        <v>1</v>
      </c>
      <c r="D66" s="367">
        <f>IF('II.Concepto de gasto'!D46&lt;&gt;"",1,0)</f>
        <v>1</v>
      </c>
      <c r="E66" s="367">
        <f>IF('II.Concepto de gasto'!E46&lt;&gt;"",1,0)</f>
        <v>1</v>
      </c>
      <c r="F66" s="367">
        <f>IF('II.Concepto de gasto'!F46&lt;&gt;"",1,0)</f>
        <v>1</v>
      </c>
      <c r="G66" s="367">
        <f>IF('II.Concepto de gasto'!G46&lt;&gt;"",1,0)</f>
        <v>1</v>
      </c>
      <c r="H66" s="367">
        <f>IF('II.Concepto de gasto'!H46&lt;&gt;"",1,0)</f>
        <v>0</v>
      </c>
      <c r="I66" s="367">
        <f>IF('II.Concepto de gasto'!I46&lt;&gt;"",1,0)</f>
        <v>0</v>
      </c>
      <c r="J66" s="370"/>
      <c r="K66" s="346"/>
      <c r="L66" s="346"/>
      <c r="M66" s="346"/>
      <c r="N66" s="346"/>
      <c r="O66" s="368"/>
    </row>
    <row r="67" spans="1:15" ht="60" x14ac:dyDescent="0.25">
      <c r="A67" s="366" t="s">
        <v>68</v>
      </c>
      <c r="B67" s="369"/>
      <c r="C67" s="367">
        <f>IF('II.Concepto de gasto'!C47&lt;&gt;"",1,0)</f>
        <v>1</v>
      </c>
      <c r="D67" s="367">
        <f>IF('II.Concepto de gasto'!D47&lt;&gt;"",1,0)</f>
        <v>1</v>
      </c>
      <c r="E67" s="367">
        <f>IF('II.Concepto de gasto'!E47&lt;&gt;"",1,0)</f>
        <v>1</v>
      </c>
      <c r="F67" s="367">
        <f>IF('II.Concepto de gasto'!F47&lt;&gt;"",1,0)</f>
        <v>1</v>
      </c>
      <c r="G67" s="367">
        <f>IF('II.Concepto de gasto'!G47&lt;&gt;"",1,0)</f>
        <v>1</v>
      </c>
      <c r="H67" s="367">
        <f>IF('II.Concepto de gasto'!H47&lt;&gt;"",1,0)</f>
        <v>0</v>
      </c>
      <c r="I67" s="367">
        <f>IF('II.Concepto de gasto'!I47&lt;&gt;"",1,0)</f>
        <v>0</v>
      </c>
      <c r="J67" s="370"/>
      <c r="K67" s="346"/>
      <c r="L67" s="346"/>
      <c r="M67" s="346"/>
      <c r="N67" s="346"/>
      <c r="O67" s="368"/>
    </row>
    <row r="68" spans="1:15" ht="30" x14ac:dyDescent="0.25">
      <c r="A68" s="366" t="s">
        <v>69</v>
      </c>
      <c r="B68" s="369"/>
      <c r="C68" s="367">
        <f>IF('II.Concepto de gasto'!C48&lt;&gt;"",1,0)</f>
        <v>1</v>
      </c>
      <c r="D68" s="367">
        <f>IF('II.Concepto de gasto'!D48&lt;&gt;"",1,0)</f>
        <v>1</v>
      </c>
      <c r="E68" s="367">
        <f>IF('II.Concepto de gasto'!E48&lt;&gt;"",1,0)</f>
        <v>1</v>
      </c>
      <c r="F68" s="367">
        <f>IF('II.Concepto de gasto'!F48&lt;&gt;"",1,0)</f>
        <v>1</v>
      </c>
      <c r="G68" s="367">
        <f>IF('II.Concepto de gasto'!G48&lt;&gt;"",1,0)</f>
        <v>1</v>
      </c>
      <c r="H68" s="367">
        <f>IF('II.Concepto de gasto'!H48&lt;&gt;"",1,0)</f>
        <v>0</v>
      </c>
      <c r="I68" s="367">
        <f>IF('II.Concepto de gasto'!I48&lt;&gt;"",1,0)</f>
        <v>0</v>
      </c>
      <c r="J68" s="370"/>
      <c r="K68" s="346"/>
      <c r="L68" s="346"/>
      <c r="M68" s="346"/>
      <c r="N68" s="346"/>
      <c r="O68" s="368"/>
    </row>
    <row r="69" spans="1:15" x14ac:dyDescent="0.25">
      <c r="A69" s="366" t="s">
        <v>70</v>
      </c>
      <c r="B69" s="369"/>
      <c r="C69" s="367">
        <f>IF('II.Concepto de gasto'!C49&lt;&gt;"",1,0)</f>
        <v>1</v>
      </c>
      <c r="D69" s="367">
        <f>IF('II.Concepto de gasto'!D49&lt;&gt;"",1,0)</f>
        <v>1</v>
      </c>
      <c r="E69" s="367">
        <f>IF('II.Concepto de gasto'!E49&lt;&gt;"",1,0)</f>
        <v>1</v>
      </c>
      <c r="F69" s="367">
        <f>IF('II.Concepto de gasto'!F49&lt;&gt;"",1,0)</f>
        <v>1</v>
      </c>
      <c r="G69" s="367">
        <f>IF('II.Concepto de gasto'!G49&lt;&gt;"",1,0)</f>
        <v>1</v>
      </c>
      <c r="H69" s="367">
        <f>IF('II.Concepto de gasto'!H49&lt;&gt;"",1,0)</f>
        <v>0</v>
      </c>
      <c r="I69" s="367">
        <f>IF('II.Concepto de gasto'!I49&lt;&gt;"",1,0)</f>
        <v>0</v>
      </c>
      <c r="J69" s="370"/>
      <c r="K69" s="346"/>
      <c r="L69" s="346"/>
      <c r="M69" s="346"/>
      <c r="N69" s="346"/>
      <c r="O69" s="368"/>
    </row>
    <row r="70" spans="1:15" ht="60" x14ac:dyDescent="0.25">
      <c r="A70" s="366" t="s">
        <v>71</v>
      </c>
      <c r="B70" s="369"/>
      <c r="C70" s="367">
        <f>IF('II.Concepto de gasto'!C50&lt;&gt;"",1,0)</f>
        <v>1</v>
      </c>
      <c r="D70" s="367">
        <f>IF('II.Concepto de gasto'!D50&lt;&gt;"",1,0)</f>
        <v>1</v>
      </c>
      <c r="E70" s="367">
        <f>IF('II.Concepto de gasto'!E50&lt;&gt;"",1,0)</f>
        <v>1</v>
      </c>
      <c r="F70" s="367">
        <f>IF('II.Concepto de gasto'!F50&lt;&gt;"",1,0)</f>
        <v>1</v>
      </c>
      <c r="G70" s="367">
        <f>IF('II.Concepto de gasto'!G50&lt;&gt;"",1,0)</f>
        <v>1</v>
      </c>
      <c r="H70" s="367">
        <f>IF('II.Concepto de gasto'!H50&lt;&gt;"",1,0)</f>
        <v>0</v>
      </c>
      <c r="I70" s="367">
        <f>IF('II.Concepto de gasto'!I50&lt;&gt;"",1,0)</f>
        <v>0</v>
      </c>
      <c r="J70" s="370"/>
      <c r="K70" s="346"/>
      <c r="L70" s="346"/>
      <c r="M70" s="346"/>
      <c r="N70" s="346"/>
      <c r="O70" s="368"/>
    </row>
    <row r="71" spans="1:15" ht="60" x14ac:dyDescent="0.25">
      <c r="A71" s="366" t="s">
        <v>72</v>
      </c>
      <c r="B71" s="369"/>
      <c r="C71" s="367">
        <f>IF('II.Concepto de gasto'!C51&lt;&gt;"",1,0)</f>
        <v>1</v>
      </c>
      <c r="D71" s="367">
        <f>IF('II.Concepto de gasto'!D51&lt;&gt;"",1,0)</f>
        <v>1</v>
      </c>
      <c r="E71" s="367">
        <f>IF('II.Concepto de gasto'!E51&lt;&gt;"",1,0)</f>
        <v>1</v>
      </c>
      <c r="F71" s="367">
        <f>IF('II.Concepto de gasto'!F51&lt;&gt;"",1,0)</f>
        <v>1</v>
      </c>
      <c r="G71" s="367">
        <f>IF('II.Concepto de gasto'!G51&lt;&gt;"",1,0)</f>
        <v>1</v>
      </c>
      <c r="H71" s="367">
        <f>IF('II.Concepto de gasto'!H51&lt;&gt;"",1,0)</f>
        <v>0</v>
      </c>
      <c r="I71" s="367">
        <f>IF('II.Concepto de gasto'!I51&lt;&gt;"",1,0)</f>
        <v>0</v>
      </c>
      <c r="J71" s="370"/>
      <c r="K71" s="346"/>
      <c r="L71" s="346"/>
      <c r="M71" s="346"/>
      <c r="N71" s="346"/>
      <c r="O71" s="368"/>
    </row>
    <row r="72" spans="1:15" ht="45" x14ac:dyDescent="0.25">
      <c r="A72" s="366" t="s">
        <v>73</v>
      </c>
      <c r="B72" s="369"/>
      <c r="C72" s="367">
        <f>IF('II.Concepto de gasto'!C52&lt;&gt;"",1,0)</f>
        <v>1</v>
      </c>
      <c r="D72" s="367">
        <f>IF('II.Concepto de gasto'!D52&lt;&gt;"",1,0)</f>
        <v>1</v>
      </c>
      <c r="E72" s="367">
        <f>IF('II.Concepto de gasto'!E52&lt;&gt;"",1,0)</f>
        <v>1</v>
      </c>
      <c r="F72" s="367">
        <f>IF('II.Concepto de gasto'!F52&lt;&gt;"",1,0)</f>
        <v>1</v>
      </c>
      <c r="G72" s="367">
        <f>IF('II.Concepto de gasto'!G52&lt;&gt;"",1,0)</f>
        <v>1</v>
      </c>
      <c r="H72" s="367">
        <f>IF('II.Concepto de gasto'!H52&lt;&gt;"",1,0)</f>
        <v>0</v>
      </c>
      <c r="I72" s="367">
        <f>IF('II.Concepto de gasto'!I52&lt;&gt;"",1,0)</f>
        <v>0</v>
      </c>
      <c r="J72" s="370"/>
      <c r="K72" s="346"/>
      <c r="L72" s="346"/>
      <c r="M72" s="346"/>
      <c r="N72" s="346"/>
      <c r="O72" s="368"/>
    </row>
    <row r="73" spans="1:15" ht="45" x14ac:dyDescent="0.25">
      <c r="A73" s="366" t="s">
        <v>74</v>
      </c>
      <c r="B73" s="369"/>
      <c r="C73" s="367">
        <f>IF('II.Concepto de gasto'!C53&lt;&gt;"",1,0)</f>
        <v>1</v>
      </c>
      <c r="D73" s="367">
        <f>IF('II.Concepto de gasto'!D53&lt;&gt;"",1,0)</f>
        <v>1</v>
      </c>
      <c r="E73" s="367">
        <f>IF('II.Concepto de gasto'!E53&lt;&gt;"",1,0)</f>
        <v>1</v>
      </c>
      <c r="F73" s="367">
        <f>IF('II.Concepto de gasto'!F53&lt;&gt;"",1,0)</f>
        <v>1</v>
      </c>
      <c r="G73" s="367">
        <f>IF('II.Concepto de gasto'!G53&lt;&gt;"",1,0)</f>
        <v>1</v>
      </c>
      <c r="H73" s="367">
        <f>IF('II.Concepto de gasto'!H53&lt;&gt;"",1,0)</f>
        <v>0</v>
      </c>
      <c r="I73" s="367">
        <f>IF('II.Concepto de gasto'!I53&lt;&gt;"",1,0)</f>
        <v>0</v>
      </c>
      <c r="J73" s="370"/>
      <c r="K73" s="346"/>
      <c r="L73" s="346"/>
      <c r="M73" s="346"/>
      <c r="N73" s="346"/>
      <c r="O73" s="368"/>
    </row>
    <row r="74" spans="1:15" ht="45" x14ac:dyDescent="0.25">
      <c r="A74" s="366" t="s">
        <v>75</v>
      </c>
      <c r="B74" s="369"/>
      <c r="C74" s="367">
        <f>IF('II.Concepto de gasto'!C54&lt;&gt;"",1,0)</f>
        <v>1</v>
      </c>
      <c r="D74" s="367">
        <f>IF('II.Concepto de gasto'!D54&lt;&gt;"",1,0)</f>
        <v>1</v>
      </c>
      <c r="E74" s="367">
        <f>IF('II.Concepto de gasto'!E54&lt;&gt;"",1,0)</f>
        <v>1</v>
      </c>
      <c r="F74" s="367">
        <f>IF('II.Concepto de gasto'!F54&lt;&gt;"",1,0)</f>
        <v>1</v>
      </c>
      <c r="G74" s="367">
        <f>IF('II.Concepto de gasto'!G54&lt;&gt;"",1,0)</f>
        <v>1</v>
      </c>
      <c r="H74" s="367">
        <f>IF('II.Concepto de gasto'!H54&lt;&gt;"",1,0)</f>
        <v>0</v>
      </c>
      <c r="I74" s="367">
        <f>IF('II.Concepto de gasto'!I54&lt;&gt;"",1,0)</f>
        <v>0</v>
      </c>
      <c r="J74" s="370"/>
      <c r="K74" s="346"/>
      <c r="L74" s="346"/>
      <c r="M74" s="346"/>
      <c r="N74" s="346"/>
      <c r="O74" s="368"/>
    </row>
    <row r="75" spans="1:15" ht="45" x14ac:dyDescent="0.25">
      <c r="A75" s="366" t="s">
        <v>76</v>
      </c>
      <c r="B75" s="369"/>
      <c r="C75" s="367">
        <f>IF('II.Concepto de gasto'!C55&lt;&gt;"",1,0)</f>
        <v>1</v>
      </c>
      <c r="D75" s="367">
        <f>IF('II.Concepto de gasto'!D55&lt;&gt;"",1,0)</f>
        <v>1</v>
      </c>
      <c r="E75" s="367">
        <f>IF('II.Concepto de gasto'!E55&lt;&gt;"",1,0)</f>
        <v>1</v>
      </c>
      <c r="F75" s="367">
        <f>IF('II.Concepto de gasto'!F55&lt;&gt;"",1,0)</f>
        <v>1</v>
      </c>
      <c r="G75" s="367">
        <f>IF('II.Concepto de gasto'!G55&lt;&gt;"",1,0)</f>
        <v>1</v>
      </c>
      <c r="H75" s="367">
        <f>IF('II.Concepto de gasto'!H55&lt;&gt;"",1,0)</f>
        <v>0</v>
      </c>
      <c r="I75" s="367">
        <f>IF('II.Concepto de gasto'!I55&lt;&gt;"",1,0)</f>
        <v>0</v>
      </c>
      <c r="J75" s="370"/>
      <c r="K75" s="346"/>
      <c r="L75" s="346"/>
      <c r="M75" s="346"/>
      <c r="N75" s="346"/>
      <c r="O75" s="368"/>
    </row>
    <row r="76" spans="1:15" ht="45" x14ac:dyDescent="0.25">
      <c r="A76" s="366" t="s">
        <v>77</v>
      </c>
      <c r="B76" s="369"/>
      <c r="C76" s="367">
        <f>IF('II.Concepto de gasto'!C56&lt;&gt;"",1,0)</f>
        <v>1</v>
      </c>
      <c r="D76" s="367">
        <f>IF('II.Concepto de gasto'!D56&lt;&gt;"",1,0)</f>
        <v>1</v>
      </c>
      <c r="E76" s="367">
        <f>IF('II.Concepto de gasto'!E56&lt;&gt;"",1,0)</f>
        <v>1</v>
      </c>
      <c r="F76" s="367">
        <f>IF('II.Concepto de gasto'!F56&lt;&gt;"",1,0)</f>
        <v>1</v>
      </c>
      <c r="G76" s="367">
        <f>IF('II.Concepto de gasto'!G56&lt;&gt;"",1,0)</f>
        <v>1</v>
      </c>
      <c r="H76" s="367">
        <f>IF('II.Concepto de gasto'!H56&lt;&gt;"",1,0)</f>
        <v>0</v>
      </c>
      <c r="I76" s="367">
        <f>IF('II.Concepto de gasto'!I56&lt;&gt;"",1,0)</f>
        <v>0</v>
      </c>
      <c r="J76" s="370"/>
      <c r="K76" s="346"/>
      <c r="L76" s="346"/>
      <c r="M76" s="346"/>
      <c r="N76" s="346"/>
      <c r="O76" s="368"/>
    </row>
    <row r="77" spans="1:15" ht="75" x14ac:dyDescent="0.25">
      <c r="A77" s="366" t="s">
        <v>78</v>
      </c>
      <c r="B77" s="369"/>
      <c r="C77" s="367">
        <f>IF('II.Concepto de gasto'!C57&lt;&gt;"",1,0)</f>
        <v>1</v>
      </c>
      <c r="D77" s="367">
        <f>IF('II.Concepto de gasto'!D57&lt;&gt;"",1,0)</f>
        <v>1</v>
      </c>
      <c r="E77" s="367">
        <f>IF('II.Concepto de gasto'!E57&lt;&gt;"",1,0)</f>
        <v>1</v>
      </c>
      <c r="F77" s="367">
        <f>IF('II.Concepto de gasto'!F57&lt;&gt;"",1,0)</f>
        <v>1</v>
      </c>
      <c r="G77" s="367">
        <f>IF('II.Concepto de gasto'!G57&lt;&gt;"",1,0)</f>
        <v>1</v>
      </c>
      <c r="H77" s="367">
        <f>IF('II.Concepto de gasto'!H57&lt;&gt;"",1,0)</f>
        <v>0</v>
      </c>
      <c r="I77" s="367">
        <f>IF('II.Concepto de gasto'!I57&lt;&gt;"",1,0)</f>
        <v>0</v>
      </c>
      <c r="J77" s="370"/>
      <c r="K77" s="346"/>
      <c r="L77" s="346"/>
      <c r="M77" s="346"/>
      <c r="N77" s="346"/>
      <c r="O77" s="368"/>
    </row>
    <row r="78" spans="1:15" ht="60" x14ac:dyDescent="0.25">
      <c r="A78" s="366" t="s">
        <v>79</v>
      </c>
      <c r="B78" s="369"/>
      <c r="C78" s="367">
        <f>IF('II.Concepto de gasto'!C58&lt;&gt;"",1,0)</f>
        <v>1</v>
      </c>
      <c r="D78" s="367">
        <f>IF('II.Concepto de gasto'!D58&lt;&gt;"",1,0)</f>
        <v>1</v>
      </c>
      <c r="E78" s="367">
        <f>IF('II.Concepto de gasto'!E58&lt;&gt;"",1,0)</f>
        <v>1</v>
      </c>
      <c r="F78" s="367">
        <f>IF('II.Concepto de gasto'!F58&lt;&gt;"",1,0)</f>
        <v>1</v>
      </c>
      <c r="G78" s="367">
        <f>IF('II.Concepto de gasto'!G58&lt;&gt;"",1,0)</f>
        <v>1</v>
      </c>
      <c r="H78" s="367">
        <f>IF('II.Concepto de gasto'!H58&lt;&gt;"",1,0)</f>
        <v>0</v>
      </c>
      <c r="I78" s="367">
        <f>IF('II.Concepto de gasto'!I58&lt;&gt;"",1,0)</f>
        <v>0</v>
      </c>
      <c r="J78" s="370"/>
      <c r="K78" s="346"/>
      <c r="L78" s="346"/>
      <c r="M78" s="346"/>
      <c r="N78" s="346"/>
      <c r="O78" s="368"/>
    </row>
    <row r="79" spans="1:15" ht="60" x14ac:dyDescent="0.25">
      <c r="A79" s="366" t="s">
        <v>80</v>
      </c>
      <c r="B79" s="369"/>
      <c r="C79" s="367">
        <f>IF('II.Concepto de gasto'!C59&lt;&gt;"",1,0)</f>
        <v>1</v>
      </c>
      <c r="D79" s="367">
        <f>IF('II.Concepto de gasto'!D59&lt;&gt;"",1,0)</f>
        <v>1</v>
      </c>
      <c r="E79" s="367">
        <f>IF('II.Concepto de gasto'!E59&lt;&gt;"",1,0)</f>
        <v>1</v>
      </c>
      <c r="F79" s="367">
        <f>IF('II.Concepto de gasto'!F59&lt;&gt;"",1,0)</f>
        <v>1</v>
      </c>
      <c r="G79" s="367">
        <f>IF('II.Concepto de gasto'!G59&lt;&gt;"",1,0)</f>
        <v>1</v>
      </c>
      <c r="H79" s="367">
        <f>IF('II.Concepto de gasto'!H59&lt;&gt;"",1,0)</f>
        <v>0</v>
      </c>
      <c r="I79" s="367">
        <f>IF('II.Concepto de gasto'!I59&lt;&gt;"",1,0)</f>
        <v>0</v>
      </c>
      <c r="J79" s="370"/>
      <c r="K79" s="346"/>
      <c r="L79" s="346"/>
      <c r="M79" s="346"/>
      <c r="N79" s="346"/>
      <c r="O79" s="368"/>
    </row>
    <row r="80" spans="1:15" x14ac:dyDescent="0.25">
      <c r="A80" s="366" t="s">
        <v>81</v>
      </c>
      <c r="B80" s="369"/>
      <c r="C80" s="367">
        <f>IF('II.Concepto de gasto'!C60&lt;&gt;"",1,0)</f>
        <v>1</v>
      </c>
      <c r="D80" s="367">
        <f>IF('II.Concepto de gasto'!D60&lt;&gt;"",1,0)</f>
        <v>1</v>
      </c>
      <c r="E80" s="367">
        <f>IF('II.Concepto de gasto'!E60&lt;&gt;"",1,0)</f>
        <v>1</v>
      </c>
      <c r="F80" s="367">
        <f>IF('II.Concepto de gasto'!F60&lt;&gt;"",1,0)</f>
        <v>1</v>
      </c>
      <c r="G80" s="367">
        <f>IF('II.Concepto de gasto'!G60&lt;&gt;"",1,0)</f>
        <v>1</v>
      </c>
      <c r="H80" s="367">
        <f>IF('II.Concepto de gasto'!H60&lt;&gt;"",1,0)</f>
        <v>0</v>
      </c>
      <c r="I80" s="367">
        <f>IF('II.Concepto de gasto'!I60&lt;&gt;"",1,0)</f>
        <v>0</v>
      </c>
      <c r="J80" s="370"/>
      <c r="K80" s="346"/>
      <c r="L80" s="346"/>
      <c r="M80" s="346"/>
      <c r="N80" s="346"/>
      <c r="O80" s="368"/>
    </row>
    <row r="81" spans="1:17" x14ac:dyDescent="0.25">
      <c r="A81" s="366" t="s">
        <v>82</v>
      </c>
      <c r="B81" s="369"/>
      <c r="C81" s="367">
        <f>IF('II.Concepto de gasto'!C61&lt;&gt;"",1,0)</f>
        <v>1</v>
      </c>
      <c r="D81" s="367">
        <f>IF('II.Concepto de gasto'!D61&lt;&gt;"",1,0)</f>
        <v>1</v>
      </c>
      <c r="E81" s="367">
        <f>IF('II.Concepto de gasto'!E61&lt;&gt;"",1,0)</f>
        <v>1</v>
      </c>
      <c r="F81" s="367">
        <f>IF('II.Concepto de gasto'!F61&lt;&gt;"",1,0)</f>
        <v>1</v>
      </c>
      <c r="G81" s="367">
        <f>IF('II.Concepto de gasto'!G61&lt;&gt;"",1,0)</f>
        <v>1</v>
      </c>
      <c r="H81" s="367">
        <f>IF('II.Concepto de gasto'!H61&lt;&gt;"",1,0)</f>
        <v>0</v>
      </c>
      <c r="I81" s="367">
        <f>IF('II.Concepto de gasto'!I61&lt;&gt;"",1,0)</f>
        <v>0</v>
      </c>
      <c r="J81" s="370"/>
      <c r="K81" s="346"/>
      <c r="L81" s="346"/>
      <c r="M81" s="346"/>
      <c r="N81" s="346"/>
      <c r="O81" s="368"/>
    </row>
    <row r="82" spans="1:17" ht="30" x14ac:dyDescent="0.25">
      <c r="A82" s="366" t="s">
        <v>83</v>
      </c>
      <c r="B82" s="369"/>
      <c r="C82" s="367">
        <f>IF('II.Concepto de gasto'!C62&lt;&gt;"",1,0)</f>
        <v>1</v>
      </c>
      <c r="D82" s="367">
        <f>IF('II.Concepto de gasto'!D62&lt;&gt;"",1,0)</f>
        <v>1</v>
      </c>
      <c r="E82" s="367">
        <f>IF('II.Concepto de gasto'!E62&lt;&gt;"",1,0)</f>
        <v>1</v>
      </c>
      <c r="F82" s="367">
        <f>IF('II.Concepto de gasto'!F62&lt;&gt;"",1,0)</f>
        <v>1</v>
      </c>
      <c r="G82" s="367">
        <f>IF('II.Concepto de gasto'!G62&lt;&gt;"",1,0)</f>
        <v>1</v>
      </c>
      <c r="H82" s="367">
        <f>IF('II.Concepto de gasto'!H62&lt;&gt;"",1,0)</f>
        <v>0</v>
      </c>
      <c r="I82" s="367">
        <f>IF('II.Concepto de gasto'!I62&lt;&gt;"",1,0)</f>
        <v>0</v>
      </c>
      <c r="J82" s="370"/>
      <c r="K82" s="346"/>
      <c r="L82" s="346"/>
      <c r="M82" s="346"/>
      <c r="N82" s="346"/>
      <c r="O82" s="368"/>
    </row>
    <row r="83" spans="1:17" x14ac:dyDescent="0.25">
      <c r="A83" s="366" t="s">
        <v>84</v>
      </c>
      <c r="B83" s="369"/>
      <c r="C83" s="367">
        <f>IF('II.Concepto de gasto'!C63&lt;&gt;"",1,0)</f>
        <v>1</v>
      </c>
      <c r="D83" s="367">
        <f>IF('II.Concepto de gasto'!D63&lt;&gt;"",1,0)</f>
        <v>1</v>
      </c>
      <c r="E83" s="367">
        <f>IF('II.Concepto de gasto'!E63&lt;&gt;"",1,0)</f>
        <v>1</v>
      </c>
      <c r="F83" s="367">
        <f>IF('II.Concepto de gasto'!F63&lt;&gt;"",1,0)</f>
        <v>1</v>
      </c>
      <c r="G83" s="367">
        <f>IF('II.Concepto de gasto'!G63&lt;&gt;"",1,0)</f>
        <v>1</v>
      </c>
      <c r="H83" s="367">
        <f>IF('II.Concepto de gasto'!H63&lt;&gt;"",1,0)</f>
        <v>0</v>
      </c>
      <c r="I83" s="367">
        <f>IF('II.Concepto de gasto'!I63&lt;&gt;"",1,0)</f>
        <v>0</v>
      </c>
      <c r="J83" s="370"/>
      <c r="K83" s="346"/>
      <c r="L83" s="346"/>
      <c r="M83" s="346"/>
      <c r="N83" s="346"/>
      <c r="O83" s="368"/>
    </row>
    <row r="84" spans="1:17" ht="30" x14ac:dyDescent="0.25">
      <c r="A84" s="366" t="s">
        <v>85</v>
      </c>
      <c r="B84" s="369"/>
      <c r="C84" s="367">
        <f>IF('II.Concepto de gasto'!C64&lt;&gt;"",1,0)</f>
        <v>1</v>
      </c>
      <c r="D84" s="367">
        <f>IF('II.Concepto de gasto'!D64&lt;&gt;"",1,0)</f>
        <v>1</v>
      </c>
      <c r="E84" s="367">
        <f>IF('II.Concepto de gasto'!E64&lt;&gt;"",1,0)</f>
        <v>1</v>
      </c>
      <c r="F84" s="367">
        <f>IF('II.Concepto de gasto'!F64&lt;&gt;"",1,0)</f>
        <v>1</v>
      </c>
      <c r="G84" s="367">
        <f>IF('II.Concepto de gasto'!G64&lt;&gt;"",1,0)</f>
        <v>1</v>
      </c>
      <c r="H84" s="367">
        <f>IF('II.Concepto de gasto'!H64&lt;&gt;"",1,0)</f>
        <v>0</v>
      </c>
      <c r="I84" s="367">
        <f>IF('II.Concepto de gasto'!I64&lt;&gt;"",1,0)</f>
        <v>0</v>
      </c>
      <c r="J84" s="370"/>
      <c r="K84" s="346"/>
      <c r="L84" s="346"/>
      <c r="M84" s="346"/>
      <c r="N84" s="346"/>
      <c r="O84" s="368"/>
    </row>
    <row r="85" spans="1:17" x14ac:dyDescent="0.25">
      <c r="A85" s="366" t="s">
        <v>86</v>
      </c>
      <c r="B85" s="369"/>
      <c r="C85" s="367">
        <f>IF('II.Concepto de gasto'!C65&lt;&gt;"",1,0)</f>
        <v>1</v>
      </c>
      <c r="D85" s="367">
        <f>IF('II.Concepto de gasto'!D65&lt;&gt;"",1,0)</f>
        <v>1</v>
      </c>
      <c r="E85" s="367">
        <f>IF('II.Concepto de gasto'!E65&lt;&gt;"",1,0)</f>
        <v>1</v>
      </c>
      <c r="F85" s="367">
        <f>IF('II.Concepto de gasto'!F65&lt;&gt;"",1,0)</f>
        <v>1</v>
      </c>
      <c r="G85" s="367">
        <f>IF('II.Concepto de gasto'!G65&lt;&gt;"",1,0)</f>
        <v>1</v>
      </c>
      <c r="H85" s="367">
        <f>IF('II.Concepto de gasto'!H65&lt;&gt;"",1,0)</f>
        <v>0</v>
      </c>
      <c r="I85" s="367">
        <f>IF('II.Concepto de gasto'!I65&lt;&gt;"",1,0)</f>
        <v>0</v>
      </c>
      <c r="J85" s="370"/>
      <c r="K85" s="346"/>
      <c r="L85" s="346"/>
      <c r="M85" s="346"/>
      <c r="N85" s="346"/>
      <c r="O85" s="368"/>
    </row>
    <row r="86" spans="1:17" x14ac:dyDescent="0.25">
      <c r="A86" s="366" t="s">
        <v>87</v>
      </c>
      <c r="B86" s="369"/>
      <c r="C86" s="367">
        <f>IF('II.Concepto de gasto'!C66&lt;&gt;"",1,0)</f>
        <v>1</v>
      </c>
      <c r="D86" s="367">
        <f>IF('II.Concepto de gasto'!D66&lt;&gt;"",1,0)</f>
        <v>1</v>
      </c>
      <c r="E86" s="367">
        <f>IF('II.Concepto de gasto'!E66&lt;&gt;"",1,0)</f>
        <v>1</v>
      </c>
      <c r="F86" s="367">
        <f>IF('II.Concepto de gasto'!F66&lt;&gt;"",1,0)</f>
        <v>1</v>
      </c>
      <c r="G86" s="367">
        <f>IF('II.Concepto de gasto'!G66&lt;&gt;"",1,0)</f>
        <v>1</v>
      </c>
      <c r="H86" s="367">
        <f>IF('II.Concepto de gasto'!H66&lt;&gt;"",1,0)</f>
        <v>0</v>
      </c>
      <c r="I86" s="367">
        <f>IF('II.Concepto de gasto'!I66&lt;&gt;"",1,0)</f>
        <v>0</v>
      </c>
      <c r="J86" s="370"/>
      <c r="K86" s="346"/>
      <c r="L86" s="346"/>
      <c r="M86" s="346"/>
      <c r="N86" s="346"/>
      <c r="O86" s="368"/>
    </row>
    <row r="87" spans="1:17" ht="45.75" thickBot="1" x14ac:dyDescent="0.3">
      <c r="A87" s="371" t="s">
        <v>88</v>
      </c>
      <c r="B87" s="349"/>
      <c r="C87" s="372">
        <f>IF('II.Concepto de gasto'!C67&lt;&gt;"",1,0)</f>
        <v>1</v>
      </c>
      <c r="D87" s="372">
        <f>IF('II.Concepto de gasto'!D67&lt;&gt;"",1,0)</f>
        <v>1</v>
      </c>
      <c r="E87" s="372">
        <f>IF('II.Concepto de gasto'!E67&lt;&gt;"",1,0)</f>
        <v>1</v>
      </c>
      <c r="F87" s="372">
        <f>IF('II.Concepto de gasto'!F67&lt;&gt;"",1,0)</f>
        <v>1</v>
      </c>
      <c r="G87" s="372">
        <f>IF('II.Concepto de gasto'!G67&lt;&gt;"",1,0)</f>
        <v>1</v>
      </c>
      <c r="H87" s="372">
        <f>IF('II.Concepto de gasto'!H67&lt;&gt;"",1,0)</f>
        <v>0</v>
      </c>
      <c r="I87" s="372">
        <f>IF('II.Concepto de gasto'!I67&lt;&gt;"",1,0)</f>
        <v>0</v>
      </c>
      <c r="J87" s="351"/>
      <c r="K87" s="352"/>
      <c r="L87" s="352"/>
      <c r="M87" s="352"/>
      <c r="N87" s="352"/>
      <c r="O87" s="373"/>
    </row>
    <row r="90" spans="1:17" ht="15.75" thickBot="1" x14ac:dyDescent="0.3"/>
    <row r="91" spans="1:17" x14ac:dyDescent="0.25">
      <c r="A91" s="374" t="s">
        <v>95</v>
      </c>
      <c r="B91" s="375"/>
      <c r="C91" s="375"/>
      <c r="D91" s="375"/>
      <c r="E91" s="376"/>
      <c r="F91" s="375"/>
      <c r="G91" s="375"/>
      <c r="H91" s="375"/>
      <c r="I91" s="376"/>
      <c r="J91" s="375"/>
      <c r="K91" s="375"/>
      <c r="L91" s="375"/>
      <c r="M91" s="375"/>
      <c r="N91" s="375"/>
      <c r="O91" s="376"/>
      <c r="P91" s="375"/>
      <c r="Q91" s="377"/>
    </row>
    <row r="92" spans="1:17" ht="15.75" thickBot="1" x14ac:dyDescent="0.3">
      <c r="A92" s="378"/>
      <c r="B92" s="379" t="s">
        <v>125</v>
      </c>
      <c r="C92" s="379"/>
      <c r="D92" s="379"/>
      <c r="E92" s="380"/>
      <c r="F92" s="379" t="s">
        <v>126</v>
      </c>
      <c r="G92" s="379"/>
      <c r="H92" s="379"/>
      <c r="I92" s="380"/>
      <c r="J92" s="379" t="s">
        <v>118</v>
      </c>
      <c r="K92" s="379"/>
      <c r="L92" s="379"/>
      <c r="M92" s="379"/>
      <c r="N92" s="379"/>
      <c r="O92" s="380"/>
      <c r="P92" s="379" t="s">
        <v>97</v>
      </c>
      <c r="Q92" s="381"/>
    </row>
    <row r="93" spans="1:17" ht="216.75" thickBot="1" x14ac:dyDescent="0.35">
      <c r="A93" s="382" t="s">
        <v>96</v>
      </c>
      <c r="B93" s="383" t="s">
        <v>119</v>
      </c>
      <c r="C93" s="383" t="s">
        <v>98</v>
      </c>
      <c r="D93" s="383" t="s">
        <v>120</v>
      </c>
      <c r="E93" s="384"/>
      <c r="F93" s="383" t="s">
        <v>119</v>
      </c>
      <c r="G93" s="383" t="s">
        <v>98</v>
      </c>
      <c r="H93" s="383" t="s">
        <v>120</v>
      </c>
      <c r="I93" s="384"/>
      <c r="J93" s="383" t="s">
        <v>99</v>
      </c>
      <c r="K93" s="383" t="s">
        <v>100</v>
      </c>
      <c r="L93" s="383" t="s">
        <v>121</v>
      </c>
      <c r="M93" s="383" t="s">
        <v>122</v>
      </c>
      <c r="N93" s="383" t="s">
        <v>123</v>
      </c>
      <c r="O93" s="384"/>
      <c r="P93" s="383" t="s">
        <v>129</v>
      </c>
      <c r="Q93" s="385" t="s">
        <v>98</v>
      </c>
    </row>
    <row r="94" spans="1:17" x14ac:dyDescent="0.25">
      <c r="A94" s="378"/>
      <c r="B94" s="386"/>
      <c r="C94" s="386" t="s">
        <v>101</v>
      </c>
      <c r="D94" s="386"/>
      <c r="E94" s="387"/>
      <c r="F94" s="386"/>
      <c r="G94" s="386" t="s">
        <v>102</v>
      </c>
      <c r="H94" s="386"/>
      <c r="I94" s="387"/>
      <c r="J94" s="386"/>
      <c r="K94" s="386"/>
      <c r="L94" s="386"/>
      <c r="M94" s="386"/>
      <c r="N94" s="386"/>
      <c r="O94" s="387"/>
      <c r="P94" s="386"/>
      <c r="Q94" s="388" t="s">
        <v>103</v>
      </c>
    </row>
    <row r="95" spans="1:17" x14ac:dyDescent="0.25">
      <c r="A95" s="389" t="s">
        <v>6</v>
      </c>
      <c r="B95" s="390">
        <f>SUM(B96:B98)</f>
        <v>3</v>
      </c>
      <c r="C95" s="390"/>
      <c r="D95" s="390">
        <f t="shared" ref="D95:N95" si="4">SUM(D96:D98)</f>
        <v>3</v>
      </c>
      <c r="E95" s="390"/>
      <c r="F95" s="390">
        <f t="shared" si="4"/>
        <v>3</v>
      </c>
      <c r="G95" s="390"/>
      <c r="H95" s="390">
        <f t="shared" si="4"/>
        <v>3</v>
      </c>
      <c r="I95" s="390"/>
      <c r="J95" s="390">
        <f t="shared" si="4"/>
        <v>3</v>
      </c>
      <c r="K95" s="390">
        <f t="shared" si="4"/>
        <v>3</v>
      </c>
      <c r="L95" s="390">
        <f t="shared" si="4"/>
        <v>3</v>
      </c>
      <c r="M95" s="390">
        <f t="shared" si="4"/>
        <v>3</v>
      </c>
      <c r="N95" s="390">
        <f t="shared" si="4"/>
        <v>0</v>
      </c>
      <c r="O95" s="391"/>
      <c r="P95" s="392">
        <f>SUM(B95,F95)</f>
        <v>6</v>
      </c>
      <c r="Q95" s="393"/>
    </row>
    <row r="96" spans="1:17" x14ac:dyDescent="0.25">
      <c r="A96" s="394" t="s">
        <v>124</v>
      </c>
      <c r="B96" s="395">
        <f>IF(IV.Contrataciones!B6&lt;&gt;"",1,0)</f>
        <v>1</v>
      </c>
      <c r="C96" s="395"/>
      <c r="D96" s="367">
        <f>IF(IV.Contrataciones!D6&lt;&gt;"",1,0)</f>
        <v>1</v>
      </c>
      <c r="E96" s="396"/>
      <c r="F96" s="367">
        <f>IF(IV.Contrataciones!F6&lt;&gt;"",1,0)</f>
        <v>1</v>
      </c>
      <c r="G96" s="395"/>
      <c r="H96" s="367">
        <f>IF(IV.Contrataciones!H6&lt;&gt;"",1,0)</f>
        <v>1</v>
      </c>
      <c r="I96" s="396"/>
      <c r="J96" s="367">
        <f>IF(IV.Contrataciones!J6&lt;&gt;"",1,0)</f>
        <v>1</v>
      </c>
      <c r="K96" s="367">
        <f>IF(IV.Contrataciones!K6&lt;&gt;"",1,0)</f>
        <v>1</v>
      </c>
      <c r="L96" s="367">
        <f>IF(IV.Contrataciones!L6&lt;&gt;"",1,0)</f>
        <v>1</v>
      </c>
      <c r="M96" s="367">
        <f>IF(IV.Contrataciones!M6&lt;&gt;"",1,0)</f>
        <v>1</v>
      </c>
      <c r="N96" s="367">
        <f>IF(IV.Contrataciones!N6&lt;&gt;"",1,0)</f>
        <v>0</v>
      </c>
      <c r="O96" s="391"/>
      <c r="P96" s="367">
        <f>SUM(B96,F96)</f>
        <v>2</v>
      </c>
      <c r="Q96" s="397"/>
    </row>
    <row r="97" spans="1:17" ht="30" x14ac:dyDescent="0.25">
      <c r="A97" s="398" t="s">
        <v>104</v>
      </c>
      <c r="B97" s="395">
        <f>IF(IV.Contrataciones!B7&lt;&gt;"",1,0)</f>
        <v>1</v>
      </c>
      <c r="C97" s="395"/>
      <c r="D97" s="367">
        <f>IF(IV.Contrataciones!D7&lt;&gt;"",1,0)</f>
        <v>1</v>
      </c>
      <c r="E97" s="396"/>
      <c r="F97" s="367">
        <f>IF(IV.Contrataciones!F7&lt;&gt;"",1,0)</f>
        <v>1</v>
      </c>
      <c r="G97" s="395"/>
      <c r="H97" s="367">
        <f>IF(IV.Contrataciones!H7&lt;&gt;"",1,0)</f>
        <v>1</v>
      </c>
      <c r="I97" s="396"/>
      <c r="J97" s="367">
        <f>IF(IV.Contrataciones!J7&lt;&gt;"",1,0)</f>
        <v>1</v>
      </c>
      <c r="K97" s="367">
        <f>IF(IV.Contrataciones!K7&lt;&gt;"",1,0)</f>
        <v>1</v>
      </c>
      <c r="L97" s="367">
        <f>IF(IV.Contrataciones!L7&lt;&gt;"",1,0)</f>
        <v>1</v>
      </c>
      <c r="M97" s="367">
        <f>IF(IV.Contrataciones!M7&lt;&gt;"",1,0)</f>
        <v>1</v>
      </c>
      <c r="N97" s="367">
        <f>IF(IV.Contrataciones!N7&lt;&gt;"",1,0)</f>
        <v>0</v>
      </c>
      <c r="O97" s="391"/>
      <c r="P97" s="335">
        <f t="shared" ref="P97:P98" si="5">SUM(B97,F97)</f>
        <v>2</v>
      </c>
      <c r="Q97" s="397"/>
    </row>
    <row r="98" spans="1:17" ht="15.75" thickBot="1" x14ac:dyDescent="0.3">
      <c r="A98" s="399" t="s">
        <v>105</v>
      </c>
      <c r="B98" s="400">
        <f>IF(IV.Contrataciones!B8&lt;&gt;"",1,0)</f>
        <v>1</v>
      </c>
      <c r="C98" s="400"/>
      <c r="D98" s="372">
        <f>IF(IV.Contrataciones!D8&lt;&gt;"",1,0)</f>
        <v>1</v>
      </c>
      <c r="E98" s="401"/>
      <c r="F98" s="372">
        <f>IF(IV.Contrataciones!F8&lt;&gt;"",1,0)</f>
        <v>1</v>
      </c>
      <c r="G98" s="400"/>
      <c r="H98" s="372">
        <f>IF(IV.Contrataciones!H8&lt;&gt;"",1,0)</f>
        <v>1</v>
      </c>
      <c r="I98" s="372"/>
      <c r="J98" s="372">
        <f>IF(IV.Contrataciones!J8&lt;&gt;"",1,0)</f>
        <v>1</v>
      </c>
      <c r="K98" s="372">
        <f>IF(IV.Contrataciones!K8&lt;&gt;"",1,0)</f>
        <v>1</v>
      </c>
      <c r="L98" s="372">
        <f>IF(IV.Contrataciones!L8&lt;&gt;"",1,0)</f>
        <v>1</v>
      </c>
      <c r="M98" s="372">
        <f>IF(IV.Contrataciones!M8&lt;&gt;"",1,0)</f>
        <v>1</v>
      </c>
      <c r="N98" s="372">
        <f>IF(IV.Contrataciones!N8&lt;&gt;"",1,0)</f>
        <v>0</v>
      </c>
      <c r="O98" s="402"/>
      <c r="P98" s="403">
        <f t="shared" si="5"/>
        <v>2</v>
      </c>
      <c r="Q98" s="404"/>
    </row>
    <row r="100" spans="1:17" ht="15.75" thickBot="1" x14ac:dyDescent="0.3"/>
    <row r="101" spans="1:17" x14ac:dyDescent="0.25">
      <c r="A101" s="405" t="s">
        <v>106</v>
      </c>
      <c r="B101" s="376"/>
      <c r="C101" s="376"/>
      <c r="D101" s="376"/>
      <c r="E101" s="376"/>
      <c r="F101" s="376"/>
      <c r="G101" s="376"/>
      <c r="H101" s="376"/>
      <c r="I101" s="376"/>
      <c r="J101" s="376"/>
      <c r="K101" s="406"/>
    </row>
    <row r="102" spans="1:17" ht="75" x14ac:dyDescent="0.3">
      <c r="A102" s="378"/>
      <c r="B102" s="407" t="s">
        <v>127</v>
      </c>
      <c r="C102" s="407"/>
      <c r="D102" s="407"/>
      <c r="E102" s="380"/>
      <c r="F102" s="407" t="s">
        <v>128</v>
      </c>
      <c r="G102" s="407"/>
      <c r="H102" s="407"/>
      <c r="I102" s="380"/>
      <c r="J102" s="407" t="s">
        <v>6</v>
      </c>
      <c r="K102" s="408" t="s">
        <v>130</v>
      </c>
    </row>
    <row r="103" spans="1:17" ht="150" x14ac:dyDescent="0.3">
      <c r="A103" s="378" t="s">
        <v>107</v>
      </c>
      <c r="B103" s="409" t="s">
        <v>131</v>
      </c>
      <c r="C103" s="410" t="s">
        <v>108</v>
      </c>
      <c r="D103" s="411" t="s">
        <v>134</v>
      </c>
      <c r="E103" s="412"/>
      <c r="F103" s="409" t="s">
        <v>131</v>
      </c>
      <c r="G103" s="410" t="s">
        <v>108</v>
      </c>
      <c r="H103" s="409" t="s">
        <v>134</v>
      </c>
      <c r="I103" s="384"/>
      <c r="J103" s="409" t="s">
        <v>133</v>
      </c>
      <c r="K103" s="413" t="s">
        <v>144</v>
      </c>
    </row>
    <row r="104" spans="1:17" ht="195" x14ac:dyDescent="0.3">
      <c r="A104" s="414"/>
      <c r="B104" s="415" t="s">
        <v>132</v>
      </c>
      <c r="C104" s="416"/>
      <c r="D104" s="415" t="s">
        <v>146</v>
      </c>
      <c r="E104" s="417"/>
      <c r="F104" s="415" t="s">
        <v>132</v>
      </c>
      <c r="G104" s="416"/>
      <c r="H104" s="415" t="s">
        <v>146</v>
      </c>
      <c r="I104" s="418"/>
      <c r="J104" s="415" t="s">
        <v>146</v>
      </c>
      <c r="K104" s="419" t="s">
        <v>145</v>
      </c>
    </row>
    <row r="105" spans="1:17" ht="30" x14ac:dyDescent="0.3">
      <c r="A105" s="398" t="s">
        <v>109</v>
      </c>
      <c r="B105" s="420">
        <f>IF('V.Comisiones y viáticos'!B6&lt;&gt;"",1,0)</f>
        <v>1</v>
      </c>
      <c r="C105" s="420">
        <f>IF('V.Comisiones y viáticos'!C6&lt;&gt;"",1,0)</f>
        <v>1</v>
      </c>
      <c r="D105" s="420">
        <f>IF('V.Comisiones y viáticos'!D6&lt;&gt;"",1,0)</f>
        <v>1</v>
      </c>
      <c r="E105" s="421">
        <f>IF('V.Comisiones y viáticos'!E6&lt;&gt;"",1,0)</f>
        <v>0</v>
      </c>
      <c r="F105" s="420">
        <f>IF('V.Comisiones y viáticos'!F6&lt;&gt;"",1,0)</f>
        <v>1</v>
      </c>
      <c r="G105" s="420">
        <f>IF('V.Comisiones y viáticos'!G6&lt;&gt;"",1,0)</f>
        <v>1</v>
      </c>
      <c r="H105" s="422">
        <f>IF('V.Comisiones y viáticos'!H6&lt;&gt;"",1,0)</f>
        <v>1</v>
      </c>
      <c r="I105" s="423"/>
      <c r="J105" s="424"/>
      <c r="K105" s="397"/>
    </row>
    <row r="106" spans="1:17" ht="30" x14ac:dyDescent="0.3">
      <c r="A106" s="398" t="s">
        <v>110</v>
      </c>
      <c r="B106" s="420">
        <f>IF('V.Comisiones y viáticos'!B7&lt;&gt;"",1,0)</f>
        <v>1</v>
      </c>
      <c r="C106" s="420">
        <f>IF('V.Comisiones y viáticos'!C7&lt;&gt;"",1,0)</f>
        <v>1</v>
      </c>
      <c r="D106" s="425">
        <f>IF('V.Comisiones y viáticos'!D7&lt;&gt;"",1,0)</f>
        <v>1</v>
      </c>
      <c r="E106" s="421">
        <f>IF('V.Comisiones y viáticos'!E7&lt;&gt;"",1,0)</f>
        <v>0</v>
      </c>
      <c r="F106" s="420">
        <f>IF('V.Comisiones y viáticos'!F7&lt;&gt;"",1,0)</f>
        <v>1</v>
      </c>
      <c r="G106" s="420">
        <f>IF('V.Comisiones y viáticos'!G7&lt;&gt;"",1,0)</f>
        <v>1</v>
      </c>
      <c r="H106" s="422">
        <f>IF('V.Comisiones y viáticos'!H7&lt;&gt;"",1,0)</f>
        <v>1</v>
      </c>
      <c r="I106" s="423"/>
      <c r="J106" s="424"/>
      <c r="K106" s="397"/>
    </row>
    <row r="107" spans="1:17" ht="15.75" x14ac:dyDescent="0.3">
      <c r="A107" s="398" t="s">
        <v>111</v>
      </c>
      <c r="B107" s="420">
        <f>IF('V.Comisiones y viáticos'!B8&lt;&gt;"",1,0)</f>
        <v>1</v>
      </c>
      <c r="C107" s="420">
        <f>IF('V.Comisiones y viáticos'!C8&lt;&gt;"",1,0)</f>
        <v>1</v>
      </c>
      <c r="D107" s="425">
        <f>IF('V.Comisiones y viáticos'!D8&lt;&gt;"",1,0)</f>
        <v>1</v>
      </c>
      <c r="E107" s="421">
        <f>IF('V.Comisiones y viáticos'!E8&lt;&gt;"",1,0)</f>
        <v>0</v>
      </c>
      <c r="F107" s="420">
        <f>IF('V.Comisiones y viáticos'!F8&lt;&gt;"",1,0)</f>
        <v>1</v>
      </c>
      <c r="G107" s="420">
        <f>IF('V.Comisiones y viáticos'!G8&lt;&gt;"",1,0)</f>
        <v>1</v>
      </c>
      <c r="H107" s="422">
        <f>IF('V.Comisiones y viáticos'!H8&lt;&gt;"",1,0)</f>
        <v>1</v>
      </c>
      <c r="I107" s="423"/>
      <c r="J107" s="424"/>
      <c r="K107" s="397"/>
    </row>
    <row r="108" spans="1:17" ht="15.75" x14ac:dyDescent="0.3">
      <c r="A108" s="398" t="s">
        <v>112</v>
      </c>
      <c r="B108" s="425">
        <f>IF('V.Comisiones y viáticos'!B9&lt;&gt;"",1,0)</f>
        <v>1</v>
      </c>
      <c r="C108" s="425">
        <f>IF('V.Comisiones y viáticos'!C9&lt;&gt;"",1,0)</f>
        <v>1</v>
      </c>
      <c r="D108" s="425">
        <f>IF('V.Comisiones y viáticos'!D9&lt;&gt;"",1,0)</f>
        <v>1</v>
      </c>
      <c r="E108" s="421">
        <f>IF('V.Comisiones y viáticos'!E9&lt;&gt;"",1,0)</f>
        <v>0</v>
      </c>
      <c r="F108" s="425">
        <f>IF('V.Comisiones y viáticos'!F9&lt;&gt;"",1,0)</f>
        <v>1</v>
      </c>
      <c r="G108" s="425">
        <f>IF('V.Comisiones y viáticos'!G9&lt;&gt;"",1,0)</f>
        <v>1</v>
      </c>
      <c r="H108" s="426">
        <f>IF('V.Comisiones y viáticos'!H9&lt;&gt;"",1,0)</f>
        <v>1</v>
      </c>
      <c r="I108" s="423"/>
      <c r="J108" s="424"/>
      <c r="K108" s="368"/>
    </row>
    <row r="109" spans="1:17" ht="15.75" x14ac:dyDescent="0.3">
      <c r="A109" s="398" t="s">
        <v>113</v>
      </c>
      <c r="B109" s="425">
        <f>IF('V.Comisiones y viáticos'!B10&lt;&gt;"",1,0)</f>
        <v>1</v>
      </c>
      <c r="C109" s="425">
        <f>IF('V.Comisiones y viáticos'!C10&lt;&gt;"",1,0)</f>
        <v>1</v>
      </c>
      <c r="D109" s="425">
        <f>IF('V.Comisiones y viáticos'!D10&lt;&gt;"",1,0)</f>
        <v>1</v>
      </c>
      <c r="E109" s="421">
        <f>IF('V.Comisiones y viáticos'!E10&lt;&gt;"",1,0)</f>
        <v>0</v>
      </c>
      <c r="F109" s="425">
        <f>IF('V.Comisiones y viáticos'!F10&lt;&gt;"",1,0)</f>
        <v>1</v>
      </c>
      <c r="G109" s="425">
        <f>IF('V.Comisiones y viáticos'!G10&lt;&gt;"",1,0)</f>
        <v>1</v>
      </c>
      <c r="H109" s="426">
        <f>IF('V.Comisiones y viáticos'!H10&lt;&gt;"",1,0)</f>
        <v>1</v>
      </c>
      <c r="I109" s="423"/>
      <c r="J109" s="424"/>
      <c r="K109" s="427"/>
    </row>
    <row r="110" spans="1:17" ht="15.75" x14ac:dyDescent="0.3">
      <c r="A110" s="398" t="s">
        <v>114</v>
      </c>
      <c r="B110" s="425">
        <f>IF('V.Comisiones y viáticos'!B11&lt;&gt;"",1,0)</f>
        <v>0</v>
      </c>
      <c r="C110" s="425">
        <f>IF('V.Comisiones y viáticos'!C11&lt;&gt;"",1,0)</f>
        <v>0</v>
      </c>
      <c r="D110" s="425">
        <f>IF('V.Comisiones y viáticos'!D11&lt;&gt;"",1,0)</f>
        <v>0</v>
      </c>
      <c r="E110" s="421">
        <f>IF('V.Comisiones y viáticos'!E11&lt;&gt;"",1,0)</f>
        <v>0</v>
      </c>
      <c r="F110" s="425">
        <f>IF('V.Comisiones y viáticos'!F11&lt;&gt;"",1,0)</f>
        <v>0</v>
      </c>
      <c r="G110" s="425">
        <f>IF('V.Comisiones y viáticos'!G11&lt;&gt;"",1,0)</f>
        <v>0</v>
      </c>
      <c r="H110" s="426">
        <f>IF('V.Comisiones y viáticos'!H11&lt;&gt;"",1,0)</f>
        <v>0</v>
      </c>
      <c r="I110" s="423"/>
      <c r="J110" s="424"/>
      <c r="K110" s="427"/>
    </row>
    <row r="111" spans="1:17" ht="30.75" thickBot="1" x14ac:dyDescent="0.35">
      <c r="A111" s="428" t="s">
        <v>115</v>
      </c>
      <c r="B111" s="429">
        <f>IF('V.Comisiones y viáticos'!B12&lt;&gt;"",1,0)</f>
        <v>0</v>
      </c>
      <c r="C111" s="429">
        <f>IF('V.Comisiones y viáticos'!C12&lt;&gt;"",1,0)</f>
        <v>0</v>
      </c>
      <c r="D111" s="430">
        <f>IF('V.Comisiones y viáticos'!D12&lt;&gt;"",1,0)</f>
        <v>0</v>
      </c>
      <c r="E111" s="431">
        <f>IF('V.Comisiones y viáticos'!E12&lt;&gt;"",1,0)</f>
        <v>0</v>
      </c>
      <c r="F111" s="429">
        <f>IF('V.Comisiones y viáticos'!F12&lt;&gt;"",1,0)</f>
        <v>0</v>
      </c>
      <c r="G111" s="429">
        <f>IF('V.Comisiones y viáticos'!G12&lt;&gt;"",1,0)</f>
        <v>0</v>
      </c>
      <c r="H111" s="432">
        <f>IF('V.Comisiones y viáticos'!H12&lt;&gt;"",1,0)</f>
        <v>0</v>
      </c>
      <c r="I111" s="433"/>
      <c r="J111" s="434"/>
      <c r="K111" s="435"/>
    </row>
  </sheetData>
  <sheetProtection algorithmName="SHA-512" hashValue="I7qTDUrCojMFWkqkc9IrmWLJjD2Z/xJSHK0hA2cBa8vgay//6ulC1xabnVXSGOluZw+CLEuSI2ur4wA/+ovzkg==" saltValue="anNS1OyPe5CVc2ShHAEFng==" spinCount="100000" sheet="1" objects="1" scenarios="1"/>
  <protectedRanges>
    <protectedRange algorithmName="SHA-512" hashValue="rWCCOtjmIN98Q98MBzgtrdowNjaVqWydLHzjs+p8V4AWJJKoLnz7PJ2L2+oku7iK4Se3/4P5qfg/FuO+1QMI1g==" saltValue="A1Oh0U1rM/o9ZkDHmMKtlg==" spinCount="100000" sqref="C8:I11 C13:I13" name="CE_GCORRIENTE_4"/>
    <protectedRange algorithmName="SHA-512" hashValue="45TuGSd8+wOjpAt33DPDm16qhfBxPuuxR0RshEi7pzZwy5cM4nipr/dep34FkHhcaW5s8Mgfl0ryFuDzVoX9hA==" saltValue="0584QMvt6nF+8JEe2uu49g==" spinCount="100000" sqref="C14:I15" name="CE_GINVERSION_4"/>
  </protectedRanges>
  <mergeCells count="5">
    <mergeCell ref="B23:B24"/>
    <mergeCell ref="J23:J24"/>
    <mergeCell ref="B2:B3"/>
    <mergeCell ref="J2:J3"/>
    <mergeCell ref="K4:K5"/>
  </mergeCells>
  <conditionalFormatting sqref="C27:I27">
    <cfRule type="expression" dxfId="14" priority="6">
      <formula>ABS(C27-SUM(C28:C29,C30:C41,C42:C82,C83:C87))&gt;0.0000005</formula>
    </cfRule>
  </conditionalFormatting>
  <conditionalFormatting sqref="O28:O87">
    <cfRule type="expression" dxfId="13" priority="1">
      <formula>AND(N28+0.001&gt;=10,O28="")</formula>
    </cfRule>
    <cfRule type="expression" dxfId="12" priority="5">
      <formula>AND(N28+0.0005&gt;=10,O28="")</formula>
    </cfRule>
  </conditionalFormatting>
  <dataValidations count="1">
    <dataValidation type="custom" allowBlank="1" showInputMessage="1" showErrorMessage="1" sqref="A1:XFD1048576" xr:uid="{00000000-0002-0000-0900-000000000000}">
      <formula1>A1</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3" id="{4F4584A1-CEBC-49BF-8583-29EDF80995B6}">
            <xm:f>ABS('I.Clasificación económica'!C6-('I.Clasificación económica'!C7+'I.Clasificación económica'!C12))&gt;0.5</xm:f>
            <x14:dxf>
              <font>
                <color auto="1"/>
              </font>
              <fill>
                <patternFill>
                  <bgColor rgb="FFCC0000"/>
                </patternFill>
              </fill>
            </x14:dxf>
          </x14:cfRule>
          <x14:cfRule type="expression" priority="14" id="{B8C681D0-BE91-412E-9E0F-A9AE2648809A}">
            <xm:f>ABS('I.Clasificación económica'!C6-('I.Clasificación económica'!C7+'I.Clasificación económica'!C12))&gt;0.0000005</xm:f>
            <x14:dxf>
              <font>
                <color auto="1"/>
              </font>
              <fill>
                <patternFill>
                  <bgColor rgb="FFFAF40C"/>
                </patternFill>
              </fill>
            </x14:dxf>
          </x14:cfRule>
          <x14:cfRule type="expression" priority="15" id="{2A1191CA-20BC-43ED-A73A-61BB9C392C80}">
            <xm:f>ABS('I.Clasificación económica'!C6-('I.Clasificación económica'!C7+'I.Clasificación económica'!C12))&gt;0.0005</xm:f>
            <x14:dxf>
              <font>
                <color auto="1"/>
              </font>
              <fill>
                <patternFill>
                  <bgColor rgb="FFF8A40E"/>
                </patternFill>
              </fill>
            </x14:dxf>
          </x14:cfRule>
          <x14:cfRule type="expression" priority="18" id="{648D0F2B-3FA4-429F-9638-DE7F70124FDD}">
            <xm:f>ABS('I.Clasificación económica'!C6-('I.Clasificación económica'!C7+'I.Clasificación económica'!C12))&gt;0.05</xm:f>
            <x14:dxf>
              <font>
                <color auto="1"/>
              </font>
              <fill>
                <patternFill>
                  <bgColor rgb="FFF05028"/>
                </patternFill>
              </fill>
            </x14:dxf>
          </x14:cfRule>
          <xm:sqref>C6:I6</xm:sqref>
        </x14:conditionalFormatting>
        <x14:conditionalFormatting xmlns:xm="http://schemas.microsoft.com/office/excel/2006/main">
          <x14:cfRule type="expression" priority="10" id="{750090FC-AFE5-4246-84FA-BEED8BB95560}">
            <xm:f>ABS('I.Clasificación económica'!C7-SUM('I.Clasificación económica'!C8:C11))&gt;0.0000005</xm:f>
            <x14:dxf>
              <font>
                <color auto="1"/>
              </font>
              <fill>
                <patternFill>
                  <bgColor rgb="FFFAF40C"/>
                </patternFill>
              </fill>
            </x14:dxf>
          </x14:cfRule>
          <x14:cfRule type="expression" priority="11" id="{32FAE3DE-8A29-400E-818B-E859C47D70C8}">
            <xm:f>ABS('I.Clasificación económica'!C7-SUM('I.Clasificación económica'!C8:C11))&gt;0.0005</xm:f>
            <x14:dxf>
              <font>
                <color auto="1"/>
              </font>
              <fill>
                <patternFill>
                  <bgColor rgb="FFF8A40E"/>
                </patternFill>
              </fill>
            </x14:dxf>
          </x14:cfRule>
          <x14:cfRule type="expression" priority="12" id="{F1A90A07-4E3C-4A95-ACE2-BB34AF2E54CD}">
            <xm:f>ABS('I.Clasificación económica'!C7-SUM('I.Clasificación económica'!C8:C11))&gt;0.05</xm:f>
            <x14:dxf>
              <font>
                <color auto="1"/>
              </font>
              <fill>
                <patternFill>
                  <bgColor rgb="FFF05028"/>
                </patternFill>
              </fill>
            </x14:dxf>
          </x14:cfRule>
          <x14:cfRule type="expression" priority="17" id="{A002859C-307F-4BBB-B612-8E36E423FD07}">
            <xm:f>ABS('I.Clasificación económica'!C7-SUM('I.Clasificación económica'!C8:C11))&gt;0.5</xm:f>
            <x14:dxf>
              <font>
                <color auto="1"/>
              </font>
              <fill>
                <patternFill>
                  <bgColor rgb="FFCC0000"/>
                </patternFill>
              </fill>
            </x14:dxf>
          </x14:cfRule>
          <xm:sqref>C7:I7</xm:sqref>
        </x14:conditionalFormatting>
        <x14:conditionalFormatting xmlns:xm="http://schemas.microsoft.com/office/excel/2006/main">
          <x14:cfRule type="expression" priority="7" id="{29E7D19C-C23C-4181-8191-DDD9D3243A4F}">
            <xm:f>ABS('I.Clasificación económica'!C12-SUM('I.Clasificación económica'!C13:C15))&gt;0.0000005</xm:f>
            <x14:dxf>
              <font>
                <color auto="1"/>
              </font>
              <fill>
                <patternFill>
                  <bgColor rgb="FFFAF40C"/>
                </patternFill>
              </fill>
            </x14:dxf>
          </x14:cfRule>
          <x14:cfRule type="expression" priority="8" id="{735D68B4-2ACF-4E40-9303-FABAFDB98FEC}">
            <xm:f>ABS('I.Clasificación económica'!C12-SUM('I.Clasificación económica'!C13:C15))&gt;0.0005</xm:f>
            <x14:dxf>
              <font>
                <color auto="1"/>
              </font>
              <fill>
                <patternFill>
                  <bgColor rgb="FFF8A40E"/>
                </patternFill>
              </fill>
            </x14:dxf>
          </x14:cfRule>
          <x14:cfRule type="expression" priority="9" id="{D0AAB2CC-2EFF-4AC0-B66D-273553D72D7D}">
            <xm:f>ABS('I.Clasificación económica'!C12-SUM('I.Clasificación económica'!C13:C15))&gt;0.05</xm:f>
            <x14:dxf>
              <font>
                <color auto="1"/>
              </font>
              <fill>
                <patternFill>
                  <bgColor rgb="FFF05028"/>
                </patternFill>
              </fill>
            </x14:dxf>
          </x14:cfRule>
          <x14:cfRule type="expression" priority="16" id="{EA0D9710-1773-4F21-AA97-2F2D6A9ED8E6}">
            <xm:f>ABS('I.Clasificación económica'!C12-SUM('I.Clasificación económica'!C13:C15))&gt;0.5</xm:f>
            <x14:dxf>
              <font>
                <color auto="1"/>
              </font>
              <fill>
                <patternFill>
                  <bgColor rgb="FFCC0000"/>
                </patternFill>
              </fill>
            </x14:dxf>
          </x14:cfRule>
          <xm:sqref>C12:I12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U72"/>
  <sheetViews>
    <sheetView zoomScale="40" zoomScaleNormal="40" workbookViewId="0">
      <selection sqref="A1:O72"/>
    </sheetView>
  </sheetViews>
  <sheetFormatPr baseColWidth="10" defaultColWidth="11.42578125" defaultRowHeight="18" x14ac:dyDescent="0.35"/>
  <cols>
    <col min="1" max="1" width="75.7109375" style="28" customWidth="1"/>
    <col min="2" max="2" width="1.7109375" style="28" customWidth="1"/>
    <col min="3" max="9" width="19.42578125" style="28" customWidth="1"/>
    <col min="10" max="10" width="1.7109375" style="28" customWidth="1"/>
    <col min="11" max="14" width="15.7109375" style="28" customWidth="1"/>
    <col min="15" max="15" width="30.7109375" style="28" customWidth="1"/>
    <col min="16" max="16384" width="11.42578125" style="28"/>
  </cols>
  <sheetData>
    <row r="1" spans="1:21" ht="28.5" thickBot="1" x14ac:dyDescent="0.55000000000000004">
      <c r="A1" s="102" t="str">
        <f>'I.Clasificación económica'!$A$1</f>
        <v>Televisión Metropolitana, S.A. de C.V.</v>
      </c>
      <c r="B1" s="101"/>
      <c r="C1" s="101"/>
      <c r="D1" s="101"/>
    </row>
    <row r="2" spans="1:21" ht="30" customHeight="1" x14ac:dyDescent="0.35">
      <c r="A2" s="26" t="s">
        <v>468</v>
      </c>
      <c r="B2" s="3"/>
      <c r="C2" s="3"/>
      <c r="D2" s="3"/>
      <c r="E2" s="3"/>
      <c r="F2" s="3"/>
      <c r="G2" s="3"/>
      <c r="H2" s="3"/>
      <c r="I2" s="3"/>
      <c r="J2" s="3"/>
      <c r="K2" s="3"/>
      <c r="L2" s="3"/>
      <c r="M2" s="3"/>
      <c r="N2" s="3"/>
      <c r="O2" s="4"/>
    </row>
    <row r="3" spans="1:21" ht="30" customHeight="1" x14ac:dyDescent="0.35">
      <c r="A3" s="21"/>
      <c r="B3" s="41"/>
      <c r="C3" s="20" t="s">
        <v>491</v>
      </c>
      <c r="D3" s="17"/>
      <c r="E3" s="17"/>
      <c r="F3" s="17"/>
      <c r="G3" s="17"/>
      <c r="H3" s="17"/>
      <c r="I3" s="17"/>
      <c r="J3" s="42"/>
      <c r="K3" s="17" t="s">
        <v>488</v>
      </c>
      <c r="L3" s="17"/>
      <c r="M3" s="17"/>
      <c r="N3" s="119"/>
      <c r="O3" s="18"/>
    </row>
    <row r="4" spans="1:21" ht="15" customHeight="1" x14ac:dyDescent="0.35">
      <c r="A4" s="21"/>
      <c r="B4" s="41"/>
      <c r="C4" s="23" t="s">
        <v>154</v>
      </c>
      <c r="D4" s="23"/>
      <c r="E4" s="23"/>
      <c r="F4" s="23"/>
      <c r="G4" s="23"/>
      <c r="H4" s="23"/>
      <c r="I4" s="23"/>
      <c r="J4" s="42"/>
      <c r="K4" s="23"/>
      <c r="L4" s="23"/>
      <c r="M4" s="23"/>
      <c r="N4" s="120"/>
      <c r="O4" s="18"/>
    </row>
    <row r="5" spans="1:21" ht="42" customHeight="1" x14ac:dyDescent="0.35">
      <c r="A5" s="27" t="s">
        <v>489</v>
      </c>
      <c r="B5" s="43"/>
      <c r="C5" s="117" t="s">
        <v>13</v>
      </c>
      <c r="D5" s="23" t="s">
        <v>4</v>
      </c>
      <c r="E5" s="23"/>
      <c r="F5" s="23"/>
      <c r="G5" s="23"/>
      <c r="H5" s="23"/>
      <c r="I5" s="23"/>
      <c r="J5" s="44"/>
      <c r="K5" s="121" t="s">
        <v>19</v>
      </c>
      <c r="L5" s="23" t="s">
        <v>490</v>
      </c>
      <c r="M5" s="23"/>
      <c r="N5" s="118"/>
      <c r="O5" s="19" t="s">
        <v>155</v>
      </c>
    </row>
    <row r="6" spans="1:21" ht="30" customHeight="1" thickBot="1" x14ac:dyDescent="0.4">
      <c r="A6" s="21"/>
      <c r="B6" s="43"/>
      <c r="C6" s="241" t="s">
        <v>14</v>
      </c>
      <c r="D6" s="242" t="s">
        <v>15</v>
      </c>
      <c r="E6" s="243" t="s">
        <v>16</v>
      </c>
      <c r="F6" s="243" t="s">
        <v>17</v>
      </c>
      <c r="G6" s="243" t="s">
        <v>18</v>
      </c>
      <c r="H6" s="243" t="s">
        <v>24</v>
      </c>
      <c r="I6" s="244" t="s">
        <v>25</v>
      </c>
      <c r="J6" s="29"/>
      <c r="K6" s="248"/>
      <c r="L6" s="242" t="s">
        <v>20</v>
      </c>
      <c r="M6" s="243" t="s">
        <v>21</v>
      </c>
      <c r="N6" s="243" t="s">
        <v>22</v>
      </c>
      <c r="O6" s="18"/>
    </row>
    <row r="7" spans="1:21" ht="18.75" thickBot="1" x14ac:dyDescent="0.4">
      <c r="A7" s="240" t="s">
        <v>6</v>
      </c>
      <c r="B7" s="22"/>
      <c r="C7" s="245">
        <f>IF(Vacíos!C27&gt;59,SUM(C8:C67),"")</f>
        <v>21.668159999999997</v>
      </c>
      <c r="D7" s="246">
        <f>IF(Vacíos!D27&gt;59,SUM(D8:D67),"")</f>
        <v>16.373189</v>
      </c>
      <c r="E7" s="246">
        <f>IF(Vacíos!E27&gt;59,SUM(E8:E67),"")</f>
        <v>15.947036000000002</v>
      </c>
      <c r="F7" s="246">
        <f>IF(Vacíos!F27&gt;59,SUM(F8:F67),"")</f>
        <v>25.687248820000001</v>
      </c>
      <c r="G7" s="246">
        <f>IF(Vacíos!G27&gt;59,SUM(G8:G67),"")</f>
        <v>22.687783</v>
      </c>
      <c r="H7" s="246" t="str">
        <f>IF(Vacíos!H27&gt;59,SUM(H8:H67),"")</f>
        <v/>
      </c>
      <c r="I7" s="247" t="str">
        <f>IF(Vacíos!I27&gt;59,SUM(I8:I67),"")</f>
        <v/>
      </c>
      <c r="J7" s="94"/>
      <c r="K7" s="249">
        <f>IF(AND(Vacíos!$G27&gt;59,Vacíos!C27&gt;59),IFERROR((($G7/(C7*DEF22V18))-1)*100,"NA"),"")</f>
        <v>-14.235686305653939</v>
      </c>
      <c r="L7" s="250">
        <f>IF(AND(Vacíos!$G27&gt;59,Vacíos!D27&gt;59),IFERROR((($G7/(D7*DEF22V19))-1)*100,"NA"),"")</f>
        <v>18.180389582010736</v>
      </c>
      <c r="M7" s="250">
        <f>IF(AND(Vacíos!$G27&gt;59,Vacíos!E27&gt;59),IFERROR((($G7/(E7*DEF22V20))-1)*100,"NA"),"")</f>
        <v>26.395035778756171</v>
      </c>
      <c r="N7" s="250">
        <f>IF(AND(Vacíos!$G27&gt;59,Vacíos!F27&gt;59),IFERROR((($G7/(F7*DEF22V21))-1)*100,"NA"),"")</f>
        <v>-17.479872409511966</v>
      </c>
      <c r="O7" s="251"/>
    </row>
    <row r="8" spans="1:21" ht="30" customHeight="1" x14ac:dyDescent="0.35">
      <c r="A8" s="221" t="s">
        <v>29</v>
      </c>
      <c r="B8" s="14"/>
      <c r="C8" s="225">
        <v>0.88531400000000005</v>
      </c>
      <c r="D8" s="226">
        <v>0</v>
      </c>
      <c r="E8" s="226">
        <v>0</v>
      </c>
      <c r="F8" s="226">
        <v>0</v>
      </c>
      <c r="G8" s="226">
        <v>0</v>
      </c>
      <c r="H8" s="226"/>
      <c r="I8" s="227"/>
      <c r="J8" s="90"/>
      <c r="K8" s="234">
        <f>IF(AND(Vacíos!$G28&gt;0,Vacíos!C28&gt;0),IFERROR((($G8/(C8*DEF22V18))-1)*100,"NA"),"")</f>
        <v>-100</v>
      </c>
      <c r="L8" s="235" t="str">
        <f>IF(AND(Vacíos!$G28&gt;0,Vacíos!D28&gt;0),IFERROR((($G8/(D8*DEF22V19))-1)*100,"NA"),"")</f>
        <v>NA</v>
      </c>
      <c r="M8" s="235" t="str">
        <f>IF(AND(Vacíos!$G28&gt;0,Vacíos!E28&gt;0),IFERROR((($G8/(E8*DEF22V20))-1)*100,"NA"),"")</f>
        <v>NA</v>
      </c>
      <c r="N8" s="235" t="str">
        <f>IF(AND(Vacíos!$G28&gt;0,Vacíos!F28&gt;0),IFERROR((($G8/(F8*DEF22V21))-1)*100,"NA"),"")</f>
        <v>NA</v>
      </c>
      <c r="O8" s="236"/>
    </row>
    <row r="9" spans="1:21" ht="30" customHeight="1" x14ac:dyDescent="0.35">
      <c r="A9" s="222" t="s">
        <v>30</v>
      </c>
      <c r="B9" s="14"/>
      <c r="C9" s="228">
        <v>3.9169010000000002</v>
      </c>
      <c r="D9" s="116">
        <v>0</v>
      </c>
      <c r="E9" s="116">
        <v>0</v>
      </c>
      <c r="F9" s="116">
        <v>0</v>
      </c>
      <c r="G9" s="116">
        <v>0</v>
      </c>
      <c r="H9" s="116"/>
      <c r="I9" s="229"/>
      <c r="J9" s="90"/>
      <c r="K9" s="237">
        <f>IF(AND(Vacíos!$G29&gt;0,Vacíos!C29&gt;0),IFERROR((($G9/(C9*DEF22V18))-1)*100,"NA"),"")</f>
        <v>-100</v>
      </c>
      <c r="L9" s="115" t="str">
        <f>IF(AND(Vacíos!$G29&gt;0,Vacíos!D29&gt;0),IFERROR((($G9/(D9*DEF22V19))-1)*100,"NA"),"")</f>
        <v>NA</v>
      </c>
      <c r="M9" s="115" t="str">
        <f>IF(AND(Vacíos!$G29&gt;0,Vacíos!E29&gt;0),IFERROR((($G9/(E9*DEF22V20))-1)*100,"NA"),"")</f>
        <v>NA</v>
      </c>
      <c r="N9" s="115" t="str">
        <f>IF(AND(Vacíos!$G29&gt;0,Vacíos!F29&gt;0),IFERROR((($G9/(F9*DEF22V21))-1)*100,"NA"),"")</f>
        <v>NA</v>
      </c>
      <c r="O9" s="238"/>
    </row>
    <row r="10" spans="1:21" ht="30" customHeight="1" x14ac:dyDescent="0.35">
      <c r="A10" s="222" t="s">
        <v>31</v>
      </c>
      <c r="B10" s="14"/>
      <c r="C10" s="228">
        <v>0.53956599999999999</v>
      </c>
      <c r="D10" s="116">
        <v>5.5927999999999999E-2</v>
      </c>
      <c r="E10" s="116">
        <v>3.7574000000000003E-2</v>
      </c>
      <c r="F10" s="116">
        <v>0.17333899999999999</v>
      </c>
      <c r="G10" s="116">
        <v>3.3456E-2</v>
      </c>
      <c r="H10" s="116"/>
      <c r="I10" s="229"/>
      <c r="J10" s="90"/>
      <c r="K10" s="237">
        <f>IF(AND(Vacíos!$G30&gt;0,Vacíos!C30&gt;0),IFERROR((($G10/(C10*DEF22V18))-1)*100,"NA"),"")</f>
        <v>-94.921142464086486</v>
      </c>
      <c r="L10" s="115">
        <f>IF(AND(Vacíos!$G30&gt;0,Vacíos!D30&gt;0),IFERROR((($G10/(D10*DEF22V19))-1)*100,"NA"),"")</f>
        <v>-48.981068480376969</v>
      </c>
      <c r="M10" s="115">
        <f>IF(AND(Vacíos!$G30&gt;0,Vacíos!E30&gt;0),IFERROR((($G10/(E10*DEF22V20))-1)*100,"NA"),"")</f>
        <v>-20.89489404320156</v>
      </c>
      <c r="N10" s="115">
        <f>IF(AND(Vacíos!$G30&gt;0,Vacíos!F30&gt;0),IFERROR((($G10/(F10*DEF22V21))-1)*100,"NA"),"")</f>
        <v>-81.967200565621823</v>
      </c>
      <c r="O10" s="238"/>
      <c r="R10" s="48"/>
      <c r="S10" s="48"/>
      <c r="T10" s="48"/>
      <c r="U10" s="48"/>
    </row>
    <row r="11" spans="1:21" ht="30" customHeight="1" x14ac:dyDescent="0.35">
      <c r="A11" s="222" t="s">
        <v>32</v>
      </c>
      <c r="B11" s="14"/>
      <c r="C11" s="228">
        <v>0</v>
      </c>
      <c r="D11" s="116">
        <v>0</v>
      </c>
      <c r="E11" s="116">
        <v>0</v>
      </c>
      <c r="F11" s="116">
        <v>0</v>
      </c>
      <c r="G11" s="116">
        <v>0</v>
      </c>
      <c r="H11" s="114"/>
      <c r="I11" s="230"/>
      <c r="J11" s="90"/>
      <c r="K11" s="237" t="str">
        <f>IF(AND(Vacíos!$G31&gt;0,Vacíos!C31&gt;0),IFERROR((($G11/(C11*DEF22V18))-1)*100,"NA"),"")</f>
        <v>NA</v>
      </c>
      <c r="L11" s="115" t="str">
        <f>IF(AND(Vacíos!$G31&gt;0,Vacíos!D31&gt;0),IFERROR((($G11/(D11*DEF22V19))-1)*100,"NA"),"")</f>
        <v>NA</v>
      </c>
      <c r="M11" s="115" t="str">
        <f>IF(AND(Vacíos!$G31&gt;0,Vacíos!E31&gt;0),IFERROR((($G11/(E11*DEF22V20))-1)*100,"NA"),"")</f>
        <v>NA</v>
      </c>
      <c r="N11" s="115" t="str">
        <f>IF(AND(Vacíos!$G31&gt;0,Vacíos!F31&gt;0),IFERROR((($G11/(F11*DEF22V21))-1)*100,"NA"),"")</f>
        <v>NA</v>
      </c>
      <c r="O11" s="238"/>
    </row>
    <row r="12" spans="1:21" ht="30" customHeight="1" x14ac:dyDescent="0.35">
      <c r="A12" s="222" t="s">
        <v>33</v>
      </c>
      <c r="B12" s="14"/>
      <c r="C12" s="228">
        <v>2.0324629999999999</v>
      </c>
      <c r="D12" s="116">
        <v>3.0669999999999998E-3</v>
      </c>
      <c r="E12" s="116">
        <v>0</v>
      </c>
      <c r="F12" s="116">
        <v>0</v>
      </c>
      <c r="G12" s="116">
        <v>0</v>
      </c>
      <c r="H12" s="114"/>
      <c r="I12" s="230"/>
      <c r="J12" s="90"/>
      <c r="K12" s="237">
        <f>IF(AND(Vacíos!$G32&gt;0,Vacíos!C32&gt;0),IFERROR((($G12/(C12*DEF22V18))-1)*100,"NA"),"")</f>
        <v>-100</v>
      </c>
      <c r="L12" s="115">
        <f>IF(AND(Vacíos!$G32&gt;0,Vacíos!D32&gt;0),IFERROR((($G12/(D12*DEF22V19))-1)*100,"NA"),"")</f>
        <v>-100</v>
      </c>
      <c r="M12" s="115" t="str">
        <f>IF(AND(Vacíos!$G32&gt;0,Vacíos!E32&gt;0),IFERROR((($G12/(E12*DEF22V20))-1)*100,"NA"),"")</f>
        <v>NA</v>
      </c>
      <c r="N12" s="115" t="str">
        <f>IF(AND(Vacíos!$G32&gt;0,Vacíos!F32&gt;0),IFERROR((($G12/(F12*DEF22V21))-1)*100,"NA"),"")</f>
        <v>NA</v>
      </c>
      <c r="O12" s="238"/>
    </row>
    <row r="13" spans="1:21" ht="30" customHeight="1" x14ac:dyDescent="0.35">
      <c r="A13" s="222" t="s">
        <v>34</v>
      </c>
      <c r="B13" s="14"/>
      <c r="C13" s="228">
        <v>0.19966300000000001</v>
      </c>
      <c r="D13" s="116">
        <v>0.190193</v>
      </c>
      <c r="E13" s="116">
        <v>0.19928599999999999</v>
      </c>
      <c r="F13" s="116">
        <v>0</v>
      </c>
      <c r="G13" s="116">
        <v>0</v>
      </c>
      <c r="H13" s="116"/>
      <c r="I13" s="229"/>
      <c r="J13" s="90"/>
      <c r="K13" s="237">
        <f>IF(AND(Vacíos!$G33&gt;0,Vacíos!C33&gt;0),IFERROR((($G13/(C13*DEF22V18))-1)*100,"NA"),"")</f>
        <v>-100</v>
      </c>
      <c r="L13" s="115">
        <f>IF(AND(Vacíos!$G33&gt;0,Vacíos!D33&gt;0),IFERROR((($G13/(D13*DEF22V19))-1)*100,"NA"),"")</f>
        <v>-100</v>
      </c>
      <c r="M13" s="115">
        <f>IF(AND(Vacíos!$G33&gt;0,Vacíos!E33&gt;0),IFERROR((($G13/(E13*DEF22V20))-1)*100,"NA"),"")</f>
        <v>-100</v>
      </c>
      <c r="N13" s="115" t="str">
        <f>IF(AND(Vacíos!$G33&gt;0,Vacíos!F33&gt;0),IFERROR((($G13/(F13*DEF22V21))-1)*100,"NA"),"")</f>
        <v>NA</v>
      </c>
      <c r="O13" s="238"/>
    </row>
    <row r="14" spans="1:21" ht="30" customHeight="1" x14ac:dyDescent="0.35">
      <c r="A14" s="222" t="s">
        <v>35</v>
      </c>
      <c r="B14" s="13"/>
      <c r="C14" s="228">
        <v>0</v>
      </c>
      <c r="D14" s="116">
        <v>0</v>
      </c>
      <c r="E14" s="116">
        <v>0</v>
      </c>
      <c r="F14" s="116">
        <v>0</v>
      </c>
      <c r="G14" s="116">
        <v>0</v>
      </c>
      <c r="H14" s="114"/>
      <c r="I14" s="230"/>
      <c r="J14" s="92"/>
      <c r="K14" s="237" t="str">
        <f>IF(AND(Vacíos!$G34&gt;0,Vacíos!C34&gt;0),IFERROR((($G14/(C14*DEF22V18))-1)*100,"NA"),"")</f>
        <v>NA</v>
      </c>
      <c r="L14" s="115" t="str">
        <f>IF(AND(Vacíos!$G34&gt;0,Vacíos!D34&gt;0),IFERROR((($G14/(D14*DEF22V19))-1)*100,"NA"),"")</f>
        <v>NA</v>
      </c>
      <c r="M14" s="115" t="str">
        <f>IF(AND(Vacíos!$G34&gt;0,Vacíos!E34&gt;0),IFERROR((($G14/(E14*DEF22V20))-1)*100,"NA"),"")</f>
        <v>NA</v>
      </c>
      <c r="N14" s="115" t="str">
        <f>IF(AND(Vacíos!$G34&gt;0,Vacíos!F34&gt;0),IFERROR((($G14/(F14*DEF22V21))-1)*100,"NA"),"")</f>
        <v>NA</v>
      </c>
      <c r="O14" s="238"/>
    </row>
    <row r="15" spans="1:21" ht="30" customHeight="1" x14ac:dyDescent="0.35">
      <c r="A15" s="222" t="s">
        <v>36</v>
      </c>
      <c r="B15" s="13"/>
      <c r="C15" s="228">
        <v>0</v>
      </c>
      <c r="D15" s="116">
        <v>0</v>
      </c>
      <c r="E15" s="116">
        <v>0</v>
      </c>
      <c r="F15" s="116">
        <v>0</v>
      </c>
      <c r="G15" s="116">
        <v>0</v>
      </c>
      <c r="H15" s="116"/>
      <c r="I15" s="229"/>
      <c r="J15" s="92"/>
      <c r="K15" s="237" t="str">
        <f>IF(AND(Vacíos!$G35&gt;0,Vacíos!C35&gt;0),IFERROR((($G15/(C15*DEF22V18))-1)*100,"NA"),"")</f>
        <v>NA</v>
      </c>
      <c r="L15" s="115" t="str">
        <f>IF(AND(Vacíos!$G35&gt;0,Vacíos!D35&gt;0),IFERROR((($G15/(D15*DEF22V19))-1)*100,"NA"),"")</f>
        <v>NA</v>
      </c>
      <c r="M15" s="115" t="str">
        <f>IF(AND(Vacíos!$G35&gt;0,Vacíos!E35&gt;0),IFERROR((($G15/(E15*DEF22V20))-1)*100,"NA"),"")</f>
        <v>NA</v>
      </c>
      <c r="N15" s="115" t="str">
        <f>IF(AND(Vacíos!$G35&gt;0,Vacíos!F35&gt;0),IFERROR((($G15/(F15*DEF22V21))-1)*100,"NA"),"")</f>
        <v>NA</v>
      </c>
      <c r="O15" s="238"/>
    </row>
    <row r="16" spans="1:21" ht="30" customHeight="1" x14ac:dyDescent="0.35">
      <c r="A16" s="222" t="s">
        <v>37</v>
      </c>
      <c r="B16" s="13"/>
      <c r="C16" s="228">
        <v>0.42970700000000001</v>
      </c>
      <c r="D16" s="116">
        <v>0.29822100000000001</v>
      </c>
      <c r="E16" s="116">
        <v>0.18553</v>
      </c>
      <c r="F16" s="116">
        <v>0.44603700000000002</v>
      </c>
      <c r="G16" s="116">
        <v>0.18630099999999999</v>
      </c>
      <c r="H16" s="116"/>
      <c r="I16" s="229"/>
      <c r="J16" s="92"/>
      <c r="K16" s="237">
        <f>IF(AND(Vacíos!$G36&gt;0,Vacíos!C36&gt;0),IFERROR((($G16/(C16*DEF22V18))-1)*100,"NA"),"")</f>
        <v>-64.487655230697257</v>
      </c>
      <c r="L16" s="115">
        <f>IF(AND(Vacíos!$G36&gt;0,Vacíos!D36&gt;0),IFERROR((($G16/(D16*DEF22V19))-1)*100,"NA"),"")</f>
        <v>-46.720076014730608</v>
      </c>
      <c r="M16" s="115">
        <f>IF(AND(Vacíos!$G36&gt;0,Vacíos!E36&gt;0),IFERROR((($G16/(E16*DEF22V20))-1)*100,"NA"),"")</f>
        <v>-10.788883724418262</v>
      </c>
      <c r="N16" s="115">
        <f>IF(AND(Vacíos!$G36&gt;0,Vacíos!F36&gt;0),IFERROR((($G16/(F16*DEF22V21))-1)*100,"NA"),"")</f>
        <v>-60.976185047487498</v>
      </c>
      <c r="O16" s="238"/>
    </row>
    <row r="17" spans="1:15" ht="30" customHeight="1" x14ac:dyDescent="0.35">
      <c r="A17" s="222" t="s">
        <v>38</v>
      </c>
      <c r="B17" s="13"/>
      <c r="C17" s="228">
        <v>0</v>
      </c>
      <c r="D17" s="116">
        <v>0</v>
      </c>
      <c r="E17" s="116">
        <v>0</v>
      </c>
      <c r="F17" s="116">
        <v>0</v>
      </c>
      <c r="G17" s="116">
        <v>0</v>
      </c>
      <c r="H17" s="116"/>
      <c r="I17" s="229"/>
      <c r="J17" s="92"/>
      <c r="K17" s="237" t="str">
        <f>IF(AND(Vacíos!$G37&gt;0,Vacíos!C37&gt;0),IFERROR((($G17/(C17*DEF22V18))-1)*100,"NA"),"")</f>
        <v>NA</v>
      </c>
      <c r="L17" s="115" t="str">
        <f>IF(AND(Vacíos!$G37&gt;0,Vacíos!D37&gt;0),IFERROR((($G17/(D17*DEF22V19))-1)*100,"NA"),"")</f>
        <v>NA</v>
      </c>
      <c r="M17" s="115" t="str">
        <f>IF(AND(Vacíos!$G37&gt;0,Vacíos!E37&gt;0),IFERROR((($G17/(E17*DEF22V20))-1)*100,"NA"),"")</f>
        <v>NA</v>
      </c>
      <c r="N17" s="115" t="str">
        <f>IF(AND(Vacíos!$G37&gt;0,Vacíos!F37&gt;0),IFERROR((($G17/(F17*DEF22V21))-1)*100,"NA"),"")</f>
        <v>NA</v>
      </c>
      <c r="O17" s="238"/>
    </row>
    <row r="18" spans="1:15" ht="54.95" customHeight="1" x14ac:dyDescent="0.35">
      <c r="A18" s="222" t="s">
        <v>39</v>
      </c>
      <c r="B18" s="13"/>
      <c r="C18" s="228">
        <v>0.72846599999999995</v>
      </c>
      <c r="D18" s="116">
        <v>0.61679300000000004</v>
      </c>
      <c r="E18" s="116">
        <v>0.679149</v>
      </c>
      <c r="F18" s="116">
        <v>0</v>
      </c>
      <c r="G18" s="116">
        <v>0.30111100000000002</v>
      </c>
      <c r="H18" s="116"/>
      <c r="I18" s="229"/>
      <c r="J18" s="92"/>
      <c r="K18" s="237">
        <f>IF(AND(Vacíos!$G38&gt;0,Vacíos!C38&gt;0),IFERROR((($G18/(C18*DEF22V18))-1)*100,"NA"),"")</f>
        <v>-66.142574977333297</v>
      </c>
      <c r="L18" s="115">
        <f>IF(AND(Vacíos!$G38&gt;0,Vacíos!D38&gt;0),IFERROR((($G18/(D18*DEF22V19))-1)*100,"NA"),"")</f>
        <v>-58.363538119788316</v>
      </c>
      <c r="M18" s="115">
        <f>IF(AND(Vacíos!$G38&gt;0,Vacíos!E38&gt;0),IFERROR((($G18/(E18*DEF22V20))-1)*100,"NA"),"")</f>
        <v>-60.610588906967955</v>
      </c>
      <c r="N18" s="115" t="str">
        <f>IF(AND(Vacíos!$G38&gt;0,Vacíos!F38&gt;0),IFERROR((($G18/(F18*DEF22V21))-1)*100,"NA"),"")</f>
        <v>NA</v>
      </c>
      <c r="O18" s="238"/>
    </row>
    <row r="19" spans="1:15" ht="39" customHeight="1" x14ac:dyDescent="0.35">
      <c r="A19" s="222" t="s">
        <v>40</v>
      </c>
      <c r="B19" s="13"/>
      <c r="C19" s="228">
        <v>0.19583</v>
      </c>
      <c r="D19" s="116">
        <v>0.15549099999999999</v>
      </c>
      <c r="E19" s="116">
        <v>0.30413899999999999</v>
      </c>
      <c r="F19" s="116">
        <v>0</v>
      </c>
      <c r="G19" s="116">
        <v>0.19583</v>
      </c>
      <c r="H19" s="114"/>
      <c r="I19" s="230"/>
      <c r="J19" s="92"/>
      <c r="K19" s="237">
        <f>IF(AND(Vacíos!$G39&gt;0,Vacíos!C39&gt;0),IFERROR((($G19/(C19*DEF22V18))-1)*100,"NA"),"")</f>
        <v>-18.090063210703267</v>
      </c>
      <c r="L19" s="115">
        <f>IF(AND(Vacíos!$G39&gt;0,Vacíos!D39&gt;0),IFERROR((($G19/(D19*DEF22V19))-1)*100,"NA"),"")</f>
        <v>7.4139283587363991</v>
      </c>
      <c r="M19" s="115">
        <f>IF(AND(Vacíos!$G39&gt;0,Vacíos!E39&gt;0),IFERROR((($G19/(E19*DEF22V20))-1)*100,"NA"),"")</f>
        <v>-42.796178552018247</v>
      </c>
      <c r="N19" s="115" t="str">
        <f>IF(AND(Vacíos!$G39&gt;0,Vacíos!F39&gt;0),IFERROR((($G19/(F19*DEF22V21))-1)*100,"NA"),"")</f>
        <v>NA</v>
      </c>
      <c r="O19" s="238"/>
    </row>
    <row r="20" spans="1:15" ht="36.950000000000003" customHeight="1" x14ac:dyDescent="0.35">
      <c r="A20" s="222" t="s">
        <v>41</v>
      </c>
      <c r="B20" s="13"/>
      <c r="C20" s="228">
        <v>0</v>
      </c>
      <c r="D20" s="116">
        <v>0</v>
      </c>
      <c r="E20" s="116">
        <v>0</v>
      </c>
      <c r="F20" s="116">
        <v>0</v>
      </c>
      <c r="G20" s="116">
        <v>0</v>
      </c>
      <c r="H20" s="116"/>
      <c r="I20" s="229"/>
      <c r="J20" s="92"/>
      <c r="K20" s="438" t="str">
        <f>IF(AND(Vacíos!$G40&gt;0,Vacíos!C40&gt;0),IFERROR((($G20/(C20*DEF22V18))-1)*100,"NA"),"")</f>
        <v>NA</v>
      </c>
      <c r="L20" s="439" t="str">
        <f>IF(AND(Vacíos!$G40&gt;0,Vacíos!D40&gt;0),IFERROR((($G20/(D20*DEF22V19))-1)*100,"NA"),"")</f>
        <v>NA</v>
      </c>
      <c r="M20" s="439" t="str">
        <f>IF(AND(Vacíos!$G40&gt;0,Vacíos!E40&gt;0),IFERROR((($G20/(E20*DEF22V20))-1)*100,"NA"),"")</f>
        <v>NA</v>
      </c>
      <c r="N20" s="439" t="str">
        <f>IF(AND(Vacíos!$G40&gt;0,Vacíos!F40&gt;0),IFERROR((($G20/(F20*DEF22V21))-1)*100,"NA"),"")</f>
        <v>NA</v>
      </c>
      <c r="O20" s="238"/>
    </row>
    <row r="21" spans="1:15" ht="30" customHeight="1" x14ac:dyDescent="0.35">
      <c r="A21" s="222" t="s">
        <v>42</v>
      </c>
      <c r="B21" s="13"/>
      <c r="C21" s="228">
        <v>0.13755100000000001</v>
      </c>
      <c r="D21" s="116">
        <v>5.3783999999999998E-2</v>
      </c>
      <c r="E21" s="116">
        <v>9.1649999999999995E-3</v>
      </c>
      <c r="F21" s="116">
        <v>0</v>
      </c>
      <c r="G21" s="116">
        <v>4.6601999999999998E-2</v>
      </c>
      <c r="H21" s="116"/>
      <c r="I21" s="229"/>
      <c r="J21" s="92"/>
      <c r="K21" s="237">
        <f>IF(AND(Vacíos!$G41&gt;0,Vacíos!C41&gt;0),IFERROR((($G21/(C21*DEF22V18))-1)*100,"NA"),"")</f>
        <v>-72.249079437773574</v>
      </c>
      <c r="L21" s="115">
        <f>IF(AND(Vacíos!$G41&gt;0,Vacíos!D41&gt;0),IFERROR((($G21/(D21*DEF22V19))-1)*100,"NA"),"")</f>
        <v>-26.101080249037789</v>
      </c>
      <c r="M21" s="115">
        <f>IF(AND(Vacíos!$G41&gt;0,Vacíos!E41&gt;0),IFERROR((($G21/(E21*DEF22V20))-1)*100,"NA"),"")</f>
        <v>351.74152995010814</v>
      </c>
      <c r="N21" s="115" t="str">
        <f>IF(AND(Vacíos!$G41&gt;0,Vacíos!F41&gt;0),IFERROR((($G21/(F21*DEF22V21))-1)*100,"NA"),"")</f>
        <v>NA</v>
      </c>
      <c r="O21" s="238"/>
    </row>
    <row r="22" spans="1:15" ht="30" customHeight="1" x14ac:dyDescent="0.35">
      <c r="A22" s="222" t="s">
        <v>43</v>
      </c>
      <c r="B22" s="13"/>
      <c r="C22" s="228">
        <v>0</v>
      </c>
      <c r="D22" s="116">
        <v>0</v>
      </c>
      <c r="E22" s="116">
        <v>0</v>
      </c>
      <c r="F22" s="116">
        <v>0</v>
      </c>
      <c r="G22" s="116">
        <v>0</v>
      </c>
      <c r="H22" s="116"/>
      <c r="I22" s="229"/>
      <c r="J22" s="92"/>
      <c r="K22" s="237" t="str">
        <f>IF(AND(Vacíos!$G42&gt;0,Vacíos!C42&gt;0),IFERROR((($G22/(C22*DEF22V18))-1)*100,"NA"),"")</f>
        <v>NA</v>
      </c>
      <c r="L22" s="115" t="str">
        <f>IF(AND(Vacíos!$G42&gt;0,Vacíos!D42&gt;0),IFERROR((($G22/(D22*DEF22V19))-1)*100,"NA"),"")</f>
        <v>NA</v>
      </c>
      <c r="M22" s="115" t="str">
        <f>IF(AND(Vacíos!$G42&gt;0,Vacíos!E42&gt;0),IFERROR((($G22/(E22*DEF22V20))-1)*100,"NA"),"")</f>
        <v>NA</v>
      </c>
      <c r="N22" s="115" t="str">
        <f>IF(AND(Vacíos!$G42&gt;0,Vacíos!F42&gt;0),IFERROR((($G22/(F22*DEF22V21))-1)*100,"NA"),"")</f>
        <v>NA</v>
      </c>
      <c r="O22" s="238"/>
    </row>
    <row r="23" spans="1:15" ht="30" customHeight="1" x14ac:dyDescent="0.35">
      <c r="A23" s="222" t="s">
        <v>44</v>
      </c>
      <c r="B23" s="13"/>
      <c r="C23" s="228">
        <v>5.8976000000000001E-2</v>
      </c>
      <c r="D23" s="116">
        <v>6.087E-2</v>
      </c>
      <c r="E23" s="116">
        <v>4.3632999999999998E-2</v>
      </c>
      <c r="F23" s="116">
        <v>2.9156599999999998E-2</v>
      </c>
      <c r="G23" s="116">
        <v>3.1773000000000003E-2</v>
      </c>
      <c r="H23" s="116"/>
      <c r="I23" s="229"/>
      <c r="J23" s="92"/>
      <c r="K23" s="237">
        <f>IF(AND(Vacíos!$G43&gt;0,Vacíos!C43&gt;0),IFERROR((($G23/(C23*DEF22V18))-1)*100,"NA"),"")</f>
        <v>-55.871465992839035</v>
      </c>
      <c r="L23" s="115">
        <f>IF(AND(Vacíos!$G43&gt;0,Vacíos!D43&gt;0),IFERROR((($G23/(D23*DEF22V19))-1)*100,"NA"),"")</f>
        <v>-55.481394333376301</v>
      </c>
      <c r="M23" s="115">
        <f>IF(AND(Vacíos!$G43&gt;0,Vacíos!E43&gt;0),IFERROR((($G23/(E23*DEF22V20))-1)*100,"NA"),"")</f>
        <v>-35.306435471246168</v>
      </c>
      <c r="N23" s="115">
        <f>IF(AND(Vacíos!$G43&gt;0,Vacíos!F43&gt;0),IFERROR((($G23/(F23*DEF22V21))-1)*100,"NA"),"")</f>
        <v>1.8138282971276176</v>
      </c>
      <c r="O23" s="238"/>
    </row>
    <row r="24" spans="1:15" ht="30" customHeight="1" x14ac:dyDescent="0.35">
      <c r="A24" s="222" t="s">
        <v>45</v>
      </c>
      <c r="B24" s="13"/>
      <c r="C24" s="228">
        <v>0.43455300000000002</v>
      </c>
      <c r="D24" s="116">
        <v>0.46229999999999999</v>
      </c>
      <c r="E24" s="116">
        <v>0.444774</v>
      </c>
      <c r="F24" s="116">
        <v>0.25064500000000001</v>
      </c>
      <c r="G24" s="116">
        <v>0.38211699999999998</v>
      </c>
      <c r="H24" s="116"/>
      <c r="I24" s="229"/>
      <c r="J24" s="92"/>
      <c r="K24" s="237">
        <f>IF(AND(Vacíos!$G44&gt;0,Vacíos!C44&gt;0),IFERROR((($G24/(C24*DEF22V18))-1)*100,"NA"),"")</f>
        <v>-27.973850563416434</v>
      </c>
      <c r="L24" s="115">
        <f>IF(AND(Vacíos!$G44&gt;0,Vacíos!D44&gt;0),IFERROR((($G24/(D24*DEF22V19))-1)*100,"NA"),"")</f>
        <v>-29.504872773508374</v>
      </c>
      <c r="M24" s="115">
        <f>IF(AND(Vacíos!$G44&gt;0,Vacíos!E44&gt;0),IFERROR((($G24/(E24*DEF22V20))-1)*100,"NA"),"")</f>
        <v>-23.673578790337192</v>
      </c>
      <c r="N24" s="115">
        <f>IF(AND(Vacíos!$G44&gt;0,Vacíos!F44&gt;0),IFERROR((($G24/(F24*DEF22V21))-1)*100,"NA"),"")</f>
        <v>42.436973632626639</v>
      </c>
      <c r="O24" s="238" t="s">
        <v>530</v>
      </c>
    </row>
    <row r="25" spans="1:15" ht="30" customHeight="1" x14ac:dyDescent="0.35">
      <c r="A25" s="222" t="s">
        <v>46</v>
      </c>
      <c r="B25" s="13"/>
      <c r="C25" s="228">
        <v>0.17172200000000001</v>
      </c>
      <c r="D25" s="116">
        <v>0.12754799999999999</v>
      </c>
      <c r="E25" s="116">
        <v>0.14638499999999999</v>
      </c>
      <c r="F25" s="116">
        <v>0.14638499999999999</v>
      </c>
      <c r="G25" s="116">
        <v>1.9338999999999999E-2</v>
      </c>
      <c r="H25" s="116"/>
      <c r="I25" s="229"/>
      <c r="J25" s="92"/>
      <c r="K25" s="237">
        <f>IF(AND(Vacíos!$G45&gt;0,Vacíos!C45&gt;0),IFERROR((($G25/(C25*DEF22V18))-1)*100,"NA"),"")</f>
        <v>-90.775461108255158</v>
      </c>
      <c r="L25" s="115">
        <f>IF(AND(Vacíos!$G45&gt;0,Vacíos!D45&gt;0),IFERROR((($G25/(D25*DEF22V19))-1)*100,"NA"),"")</f>
        <v>-87.068556907014568</v>
      </c>
      <c r="M25" s="115">
        <f>IF(AND(Vacíos!$G45&gt;0,Vacíos!E45&gt;0),IFERROR((($G25/(E25*DEF22V20))-1)*100,"NA"),"")</f>
        <v>-88.263046918509474</v>
      </c>
      <c r="N25" s="115">
        <f>IF(AND(Vacíos!$G45&gt;0,Vacíos!F45&gt;0),IFERROR((($G25/(F25*DEF22V21))-1)*100,"NA"),"")</f>
        <v>-87.656939434348004</v>
      </c>
      <c r="O25" s="238"/>
    </row>
    <row r="26" spans="1:15" ht="30" customHeight="1" x14ac:dyDescent="0.35">
      <c r="A26" s="222" t="s">
        <v>47</v>
      </c>
      <c r="B26" s="13"/>
      <c r="C26" s="228">
        <v>0</v>
      </c>
      <c r="D26" s="116">
        <v>0</v>
      </c>
      <c r="E26" s="116">
        <v>0</v>
      </c>
      <c r="F26" s="116">
        <v>0</v>
      </c>
      <c r="G26" s="116">
        <v>0</v>
      </c>
      <c r="H26" s="116"/>
      <c r="I26" s="229"/>
      <c r="J26" s="92"/>
      <c r="K26" s="237" t="str">
        <f>IF(AND(Vacíos!$G46&gt;0,Vacíos!C46&gt;0),IFERROR((($G26/(C26*DEF22V18))-1)*100,"NA"),"")</f>
        <v>NA</v>
      </c>
      <c r="L26" s="115" t="str">
        <f>IF(AND(Vacíos!$G46&gt;0,Vacíos!D46&gt;0),IFERROR((($G26/(D26*DEF22V19))-1)*100,"NA"),"")</f>
        <v>NA</v>
      </c>
      <c r="M26" s="115" t="str">
        <f>IF(AND(Vacíos!$G46&gt;0,Vacíos!E46&gt;0),IFERROR((($G26/(E26*DEF22V20))-1)*100,"NA"),"")</f>
        <v>NA</v>
      </c>
      <c r="N26" s="115" t="str">
        <f>IF(AND(Vacíos!$G46&gt;0,Vacíos!F46&gt;0),IFERROR((($G26/(F26*DEF22V21))-1)*100,"NA"),"")</f>
        <v>NA</v>
      </c>
      <c r="O26" s="238"/>
    </row>
    <row r="27" spans="1:15" ht="30" customHeight="1" x14ac:dyDescent="0.35">
      <c r="A27" s="222" t="s">
        <v>48</v>
      </c>
      <c r="B27" s="13"/>
      <c r="C27" s="228">
        <v>0</v>
      </c>
      <c r="D27" s="116">
        <v>0</v>
      </c>
      <c r="E27" s="116">
        <v>0</v>
      </c>
      <c r="F27" s="116">
        <v>0</v>
      </c>
      <c r="G27" s="116">
        <v>0</v>
      </c>
      <c r="H27" s="116"/>
      <c r="I27" s="229"/>
      <c r="J27" s="92"/>
      <c r="K27" s="237" t="str">
        <f>IF(AND(Vacíos!$G47&gt;0,Vacíos!C47&gt;0),IFERROR((($G27/(C27*DEF22V18))-1)*100,"NA"),"")</f>
        <v>NA</v>
      </c>
      <c r="L27" s="115" t="str">
        <f>IF(AND(Vacíos!$G47&gt;0,Vacíos!D47&gt;0),IFERROR((($G27/(D27*DEF22V19))-1)*100,"NA"),"")</f>
        <v>NA</v>
      </c>
      <c r="M27" s="115" t="str">
        <f>IF(AND(Vacíos!$G47&gt;0,Vacíos!E47&gt;0),IFERROR((($G27/(E27*DEF22V20))-1)*100,"NA"),"")</f>
        <v>NA</v>
      </c>
      <c r="N27" s="115" t="str">
        <f>IF(AND(Vacíos!$G47&gt;0,Vacíos!F47&gt;0),IFERROR((($G27/(F27*DEF22V21))-1)*100,"NA"),"")</f>
        <v>NA</v>
      </c>
      <c r="O27" s="238"/>
    </row>
    <row r="28" spans="1:15" ht="30" customHeight="1" x14ac:dyDescent="0.35">
      <c r="A28" s="222" t="s">
        <v>49</v>
      </c>
      <c r="B28" s="13"/>
      <c r="C28" s="228">
        <v>2.3171029999999999</v>
      </c>
      <c r="D28" s="116">
        <v>2.2947769999999998</v>
      </c>
      <c r="E28" s="116">
        <v>1.5447360000000001</v>
      </c>
      <c r="F28" s="116">
        <v>1.83595346</v>
      </c>
      <c r="G28" s="116">
        <v>1.67557</v>
      </c>
      <c r="H28" s="116"/>
      <c r="I28" s="229"/>
      <c r="J28" s="92"/>
      <c r="K28" s="237">
        <f>IF(AND(Vacíos!$G48&gt;0,Vacíos!C48&gt;0),IFERROR((($G28/(C28*DEF22V18))-1)*100,"NA"),"")</f>
        <v>-40.768350485048813</v>
      </c>
      <c r="L28" s="115">
        <f>IF(AND(Vacíos!$G48&gt;0,Vacíos!D48&gt;0),IFERROR((($G28/(D28*DEF22V19))-1)*100,"NA"),"")</f>
        <v>-37.725719250470327</v>
      </c>
      <c r="M28" s="115">
        <f>IF(AND(Vacíos!$G48&gt;0,Vacíos!E48&gt;0),IFERROR((($G28/(E28*DEF22V20))-1)*100,"NA"),"")</f>
        <v>-3.6334657330279296</v>
      </c>
      <c r="N28" s="115">
        <f>IF(AND(Vacíos!$G48&gt;0,Vacíos!F48&gt;0),IFERROR((($G28/(F28*DEF22V21))-1)*100,"NA"),"")</f>
        <v>-14.731949901135932</v>
      </c>
      <c r="O28" s="238"/>
    </row>
    <row r="29" spans="1:15" ht="30" customHeight="1" x14ac:dyDescent="0.35">
      <c r="A29" s="223" t="s">
        <v>50</v>
      </c>
      <c r="B29" s="13"/>
      <c r="C29" s="228">
        <v>2.5756000000000001</v>
      </c>
      <c r="D29" s="116">
        <v>1.1208480000000001</v>
      </c>
      <c r="E29" s="116">
        <v>0.27567399999999997</v>
      </c>
      <c r="F29" s="116">
        <v>0</v>
      </c>
      <c r="G29" s="116">
        <v>0.02</v>
      </c>
      <c r="H29" s="116"/>
      <c r="I29" s="229"/>
      <c r="J29" s="92"/>
      <c r="K29" s="237">
        <f>IF(AND(Vacíos!$G49&gt;0,Vacíos!C49&gt;0),IFERROR((($G29/(C29*DEF22V18))-1)*100,"NA"),"")</f>
        <v>-99.363954520971447</v>
      </c>
      <c r="L29" s="115">
        <f>IF(AND(Vacíos!$G49&gt;0,Vacíos!D49&gt;0),IFERROR((($G29/(D29*DEF22V19))-1)*100,"NA"),"")</f>
        <v>-98.478156803443468</v>
      </c>
      <c r="M29" s="115">
        <f>IF(AND(Vacíos!$G49&gt;0,Vacíos!E49&gt;0),IFERROR((($G29/(E29*DEF22V20))-1)*100,"NA"),"")</f>
        <v>-93.554566678490161</v>
      </c>
      <c r="N29" s="115" t="str">
        <f>IF(AND(Vacíos!$G49&gt;0,Vacíos!F49&gt;0),IFERROR((($G29/(F29*DEF22V21))-1)*100,"NA"),"")</f>
        <v>NA</v>
      </c>
      <c r="O29" s="238"/>
    </row>
    <row r="30" spans="1:15" ht="30" customHeight="1" x14ac:dyDescent="0.35">
      <c r="A30" s="222" t="s">
        <v>51</v>
      </c>
      <c r="B30" s="13"/>
      <c r="C30" s="228">
        <v>9.5308000000000004E-2</v>
      </c>
      <c r="D30" s="116">
        <v>0.123112</v>
      </c>
      <c r="E30" s="116">
        <v>4.1146000000000002E-2</v>
      </c>
      <c r="F30" s="116">
        <v>0</v>
      </c>
      <c r="G30" s="116">
        <v>0</v>
      </c>
      <c r="H30" s="116"/>
      <c r="I30" s="229"/>
      <c r="J30" s="92"/>
      <c r="K30" s="237">
        <f>IF(AND(Vacíos!$G50&gt;0,Vacíos!C50&gt;0),IFERROR((($G30/(C30*DEF22V18))-1)*100,"NA"),"")</f>
        <v>-100</v>
      </c>
      <c r="L30" s="115">
        <f>IF(AND(Vacíos!$G50&gt;0,Vacíos!D50&gt;0),IFERROR((($G30/(D30*DEF22V19))-1)*100,"NA"),"")</f>
        <v>-100</v>
      </c>
      <c r="M30" s="115">
        <f>IF(AND(Vacíos!$G50&gt;0,Vacíos!E50&gt;0),IFERROR((($G30/(E30*DEF22V20))-1)*100,"NA"),"")</f>
        <v>-100</v>
      </c>
      <c r="N30" s="115" t="str">
        <f>IF(AND(Vacíos!$G50&gt;0,Vacíos!F50&gt;0),IFERROR((($G30/(F30*DEF22V21))-1)*100,"NA"),"")</f>
        <v>NA</v>
      </c>
      <c r="O30" s="238"/>
    </row>
    <row r="31" spans="1:15" ht="30" customHeight="1" x14ac:dyDescent="0.35">
      <c r="A31" s="222" t="s">
        <v>52</v>
      </c>
      <c r="B31" s="13"/>
      <c r="C31" s="228">
        <v>0</v>
      </c>
      <c r="D31" s="116">
        <v>0</v>
      </c>
      <c r="E31" s="116">
        <v>0</v>
      </c>
      <c r="F31" s="116">
        <v>0</v>
      </c>
      <c r="G31" s="116">
        <v>0</v>
      </c>
      <c r="H31" s="116"/>
      <c r="I31" s="229"/>
      <c r="J31" s="92"/>
      <c r="K31" s="237" t="str">
        <f>IF(AND(Vacíos!$G51&gt;0,Vacíos!C51&gt;0),IFERROR((($G31/(C31*DEF22V18))-1)*100,"NA"),"")</f>
        <v>NA</v>
      </c>
      <c r="L31" s="115" t="str">
        <f>IF(AND(Vacíos!$G51&gt;0,Vacíos!D51&gt;0),IFERROR((($G31/(D31*DEF22V19))-1)*100,"NA"),"")</f>
        <v>NA</v>
      </c>
      <c r="M31" s="115" t="str">
        <f>IF(AND(Vacíos!$G51&gt;0,Vacíos!E51&gt;0),IFERROR((($G31/(E31*DEF22V20))-1)*100,"NA"),"")</f>
        <v>NA</v>
      </c>
      <c r="N31" s="115" t="str">
        <f>IF(AND(Vacíos!$G51&gt;0,Vacíos!F51&gt;0),IFERROR((($G31/(F31*DEF22V21))-1)*100,"NA"),"")</f>
        <v>NA</v>
      </c>
      <c r="O31" s="238"/>
    </row>
    <row r="32" spans="1:15" ht="30" customHeight="1" x14ac:dyDescent="0.35">
      <c r="A32" s="222" t="s">
        <v>53</v>
      </c>
      <c r="B32" s="13"/>
      <c r="C32" s="228">
        <v>0</v>
      </c>
      <c r="D32" s="116">
        <v>0</v>
      </c>
      <c r="E32" s="116">
        <v>0</v>
      </c>
      <c r="F32" s="116">
        <v>0</v>
      </c>
      <c r="G32" s="116">
        <v>0</v>
      </c>
      <c r="H32" s="116"/>
      <c r="I32" s="229"/>
      <c r="J32" s="92"/>
      <c r="K32" s="237" t="str">
        <f>IF(AND(Vacíos!$G52&gt;0,Vacíos!C52&gt;0),IFERROR((($G32/(C32*DEF22V18))-1)*100,"NA"),"")</f>
        <v>NA</v>
      </c>
      <c r="L32" s="115" t="str">
        <f>IF(AND(Vacíos!$G52&gt;0,Vacíos!D52&gt;0),IFERROR((($G32/(D32*DEF22V19))-1)*100,"NA"),"")</f>
        <v>NA</v>
      </c>
      <c r="M32" s="115" t="str">
        <f>IF(AND(Vacíos!$G52&gt;0,Vacíos!E52&gt;0),IFERROR((($G32/(E32*DEF22V20))-1)*100,"NA"),"")</f>
        <v>NA</v>
      </c>
      <c r="N32" s="115" t="str">
        <f>IF(AND(Vacíos!$G52&gt;0,Vacíos!F52&gt;0),IFERROR((($G32/(F32*DEF22V21))-1)*100,"NA"),"")</f>
        <v>NA</v>
      </c>
      <c r="O32" s="238"/>
    </row>
    <row r="33" spans="1:15" ht="30" customHeight="1" x14ac:dyDescent="0.35">
      <c r="A33" s="222" t="s">
        <v>54</v>
      </c>
      <c r="B33" s="13"/>
      <c r="C33" s="228">
        <v>0</v>
      </c>
      <c r="D33" s="116">
        <v>0</v>
      </c>
      <c r="E33" s="116">
        <v>0</v>
      </c>
      <c r="F33" s="116">
        <v>0</v>
      </c>
      <c r="G33" s="116">
        <v>0</v>
      </c>
      <c r="H33" s="116"/>
      <c r="I33" s="229"/>
      <c r="J33" s="92"/>
      <c r="K33" s="237" t="str">
        <f>IF(AND(Vacíos!$G53&gt;0,Vacíos!C53&gt;0),IFERROR((($G33/(C33*DEF22V18))-1)*100,"NA"),"")</f>
        <v>NA</v>
      </c>
      <c r="L33" s="115" t="str">
        <f>IF(AND(Vacíos!$G53&gt;0,Vacíos!D53&gt;0),IFERROR((($G33/(D33*DEF22V19))-1)*100,"NA"),"")</f>
        <v>NA</v>
      </c>
      <c r="M33" s="115" t="str">
        <f>IF(AND(Vacíos!$G53&gt;0,Vacíos!E53&gt;0),IFERROR((($G33/(E33*DEF22V20))-1)*100,"NA"),"")</f>
        <v>NA</v>
      </c>
      <c r="N33" s="115" t="str">
        <f>IF(AND(Vacíos!$G53&gt;0,Vacíos!F53&gt;0),IFERROR((($G33/(F33*DEF22V21))-1)*100,"NA"),"")</f>
        <v>NA</v>
      </c>
      <c r="O33" s="238"/>
    </row>
    <row r="34" spans="1:15" ht="30" customHeight="1" x14ac:dyDescent="0.35">
      <c r="A34" s="222" t="s">
        <v>55</v>
      </c>
      <c r="B34" s="13"/>
      <c r="C34" s="228">
        <v>0</v>
      </c>
      <c r="D34" s="116">
        <v>0</v>
      </c>
      <c r="E34" s="116">
        <v>0</v>
      </c>
      <c r="F34" s="116">
        <v>0</v>
      </c>
      <c r="G34" s="116">
        <v>0</v>
      </c>
      <c r="H34" s="116"/>
      <c r="I34" s="229"/>
      <c r="J34" s="92"/>
      <c r="K34" s="237" t="str">
        <f>IF(AND(Vacíos!$G54&gt;0,Vacíos!C54&gt;0),IFERROR((($G34/(C34*DEF22V18))-1)*100,"NA"),"")</f>
        <v>NA</v>
      </c>
      <c r="L34" s="115" t="str">
        <f>IF(AND(Vacíos!$G54&gt;0,Vacíos!D54&gt;0),IFERROR((($G34/(D34*DEF22V19))-1)*100,"NA"),"")</f>
        <v>NA</v>
      </c>
      <c r="M34" s="115" t="str">
        <f>IF(AND(Vacíos!$G54&gt;0,Vacíos!E54&gt;0),IFERROR((($G34/(E34*DEF22V20))-1)*100,"NA"),"")</f>
        <v>NA</v>
      </c>
      <c r="N34" s="115" t="str">
        <f>IF(AND(Vacíos!$G54&gt;0,Vacíos!F54&gt;0),IFERROR((($G34/(F34*DEF22V21))-1)*100,"NA"),"")</f>
        <v>NA</v>
      </c>
      <c r="O34" s="238"/>
    </row>
    <row r="35" spans="1:15" ht="30" customHeight="1" x14ac:dyDescent="0.35">
      <c r="A35" s="222" t="s">
        <v>56</v>
      </c>
      <c r="B35" s="13"/>
      <c r="C35" s="228">
        <v>0</v>
      </c>
      <c r="D35" s="116">
        <v>0</v>
      </c>
      <c r="E35" s="116">
        <v>0</v>
      </c>
      <c r="F35" s="116">
        <v>0</v>
      </c>
      <c r="G35" s="116">
        <v>0</v>
      </c>
      <c r="H35" s="116"/>
      <c r="I35" s="229"/>
      <c r="J35" s="92"/>
      <c r="K35" s="237" t="str">
        <f>IF(AND(Vacíos!$G55&gt;0,Vacíos!C55&gt;0),IFERROR((($G35/(C35*DEF22V18))-1)*100,"NA"),"")</f>
        <v>NA</v>
      </c>
      <c r="L35" s="115" t="str">
        <f>IF(AND(Vacíos!$G55&gt;0,Vacíos!D55&gt;0),IFERROR((($G35/(D35*DEF22V19))-1)*100,"NA"),"")</f>
        <v>NA</v>
      </c>
      <c r="M35" s="115" t="str">
        <f>IF(AND(Vacíos!$G55&gt;0,Vacíos!E55&gt;0),IFERROR((($G35/(E35*DEF22V20))-1)*100,"NA"),"")</f>
        <v>NA</v>
      </c>
      <c r="N35" s="115" t="str">
        <f>IF(AND(Vacíos!$G55&gt;0,Vacíos!F55&gt;0),IFERROR((($G35/(F35*DEF22V21))-1)*100,"NA"),"")</f>
        <v>NA</v>
      </c>
      <c r="O35" s="238"/>
    </row>
    <row r="36" spans="1:15" ht="30" customHeight="1" x14ac:dyDescent="0.35">
      <c r="A36" s="222" t="s">
        <v>57</v>
      </c>
      <c r="B36" s="13"/>
      <c r="C36" s="228">
        <v>0.24543499999999999</v>
      </c>
      <c r="D36" s="116">
        <v>0.30256300000000003</v>
      </c>
      <c r="E36" s="116">
        <v>0.22264100000000001</v>
      </c>
      <c r="F36" s="116">
        <v>0.24205195999999998</v>
      </c>
      <c r="G36" s="116">
        <v>0.203324</v>
      </c>
      <c r="H36" s="116"/>
      <c r="I36" s="229"/>
      <c r="J36" s="92"/>
      <c r="K36" s="237">
        <f>IF(AND(Vacíos!$G56&gt;0,Vacíos!C56&gt;0),IFERROR((($G36/(C36*DEF22V18))-1)*100,"NA"),"")</f>
        <v>-32.143924103135369</v>
      </c>
      <c r="L36" s="115">
        <f>IF(AND(Vacíos!$G56&gt;0,Vacíos!D56&gt;0),IFERROR((($G36/(D36*DEF22V19))-1)*100,"NA"),"")</f>
        <v>-42.686166197956865</v>
      </c>
      <c r="M36" s="115">
        <f>IF(AND(Vacíos!$G56&gt;0,Vacíos!E56&gt;0),IFERROR((($G36/(E36*DEF22V20))-1)*100,"NA"),"")</f>
        <v>-18.866271736091779</v>
      </c>
      <c r="N36" s="115">
        <f>IF(AND(Vacíos!$G56&gt;0,Vacíos!F56&gt;0),IFERROR((($G36/(F36*DEF22V21))-1)*100,"NA"),"")</f>
        <v>-21.518830701321491</v>
      </c>
      <c r="O36" s="238"/>
    </row>
    <row r="37" spans="1:15" ht="30" customHeight="1" x14ac:dyDescent="0.35">
      <c r="A37" s="222" t="s">
        <v>58</v>
      </c>
      <c r="B37" s="13"/>
      <c r="C37" s="228">
        <v>5.79155</v>
      </c>
      <c r="D37" s="116">
        <v>5.6232389999999999</v>
      </c>
      <c r="E37" s="116">
        <v>11.630026000000001</v>
      </c>
      <c r="F37" s="116">
        <v>20.293840800000002</v>
      </c>
      <c r="G37" s="116">
        <v>17.754649000000001</v>
      </c>
      <c r="H37" s="116"/>
      <c r="I37" s="229"/>
      <c r="J37" s="92"/>
      <c r="K37" s="237">
        <f>IF(AND(Vacíos!$G57&gt;0,Vacíos!C57&gt;0),IFERROR((($G37/(C37*DEF22V18))-1)*100,"NA"),"")</f>
        <v>151.10413918659953</v>
      </c>
      <c r="L37" s="115">
        <f>IF(AND(Vacíos!$G57&gt;0,Vacíos!D57&gt;0),IFERROR((($G37/(D37*DEF22V19))-1)*100,"NA"),"")</f>
        <v>169.28501159103732</v>
      </c>
      <c r="M37" s="115">
        <f>IF(AND(Vacíos!$G57&gt;0,Vacíos!E57&gt;0),IFERROR((($G37/(E37*DEF22V20))-1)*100,"NA"),"")</f>
        <v>35.62799371134615</v>
      </c>
      <c r="N37" s="115">
        <f>IF(AND(Vacíos!$G57&gt;0,Vacíos!F57&gt;0),IFERROR((($G37/(F37*DEF22V21))-1)*100,"NA"),"")</f>
        <v>-18.260257451565131</v>
      </c>
      <c r="O37" s="238"/>
    </row>
    <row r="38" spans="1:15" ht="30" customHeight="1" x14ac:dyDescent="0.35">
      <c r="A38" s="222" t="s">
        <v>59</v>
      </c>
      <c r="B38" s="13"/>
      <c r="C38" s="228">
        <v>0</v>
      </c>
      <c r="D38" s="116">
        <v>0</v>
      </c>
      <c r="E38" s="116">
        <v>0</v>
      </c>
      <c r="F38" s="116">
        <v>0</v>
      </c>
      <c r="G38" s="116">
        <v>0</v>
      </c>
      <c r="H38" s="116"/>
      <c r="I38" s="229"/>
      <c r="J38" s="92"/>
      <c r="K38" s="237" t="str">
        <f>IF(AND(Vacíos!$G58&gt;0,Vacíos!C58&gt;0),IFERROR((($G38/(C38*DEF22V18))-1)*100,"NA"),"")</f>
        <v>NA</v>
      </c>
      <c r="L38" s="115" t="str">
        <f>IF(AND(Vacíos!$G58&gt;0,Vacíos!D58&gt;0),IFERROR((($G38/(D38*DEF22V19))-1)*100,"NA"),"")</f>
        <v>NA</v>
      </c>
      <c r="M38" s="115" t="str">
        <f>IF(AND(Vacíos!$G58&gt;0,Vacíos!E58&gt;0),IFERROR((($G38/(E38*DEF22V20))-1)*100,"NA"),"")</f>
        <v>NA</v>
      </c>
      <c r="N38" s="115" t="str">
        <f>IF(AND(Vacíos!$G58&gt;0,Vacíos!F58&gt;0),IFERROR((($G38/(F38*DEF22V21))-1)*100,"NA"),"")</f>
        <v>NA</v>
      </c>
      <c r="O38" s="238"/>
    </row>
    <row r="39" spans="1:15" ht="30" customHeight="1" x14ac:dyDescent="0.35">
      <c r="A39" s="222" t="s">
        <v>60</v>
      </c>
      <c r="B39" s="13"/>
      <c r="C39" s="228">
        <v>0</v>
      </c>
      <c r="D39" s="116">
        <v>0</v>
      </c>
      <c r="E39" s="116">
        <v>0</v>
      </c>
      <c r="F39" s="116">
        <v>0</v>
      </c>
      <c r="G39" s="116">
        <v>0</v>
      </c>
      <c r="H39" s="116"/>
      <c r="I39" s="229"/>
      <c r="J39" s="92"/>
      <c r="K39" s="237" t="str">
        <f>IF(AND(Vacíos!$G59&gt;0,Vacíos!C59&gt;0),IFERROR((($G39/(C39*DEF22V18))-1)*100,"NA"),"")</f>
        <v>NA</v>
      </c>
      <c r="L39" s="115" t="str">
        <f>IF(AND(Vacíos!$G59&gt;0,Vacíos!D59&gt;0),IFERROR((($G39/(D39*DEF22V19))-1)*100,"NA"),"")</f>
        <v>NA</v>
      </c>
      <c r="M39" s="115" t="str">
        <f>IF(AND(Vacíos!$G59&gt;0,Vacíos!E59&gt;0),IFERROR((($G39/(E39*DEF22V20))-1)*100,"NA"),"")</f>
        <v>NA</v>
      </c>
      <c r="N39" s="115" t="str">
        <f>IF(AND(Vacíos!$G59&gt;0,Vacíos!F59&gt;0),IFERROR((($G39/(F39*DEF22V21))-1)*100,"NA"),"")</f>
        <v>NA</v>
      </c>
      <c r="O39" s="238"/>
    </row>
    <row r="40" spans="1:15" ht="42.95" customHeight="1" x14ac:dyDescent="0.35">
      <c r="A40" s="222" t="s">
        <v>61</v>
      </c>
      <c r="B40" s="13"/>
      <c r="C40" s="228">
        <v>0</v>
      </c>
      <c r="D40" s="116">
        <v>0</v>
      </c>
      <c r="E40" s="116">
        <v>0</v>
      </c>
      <c r="F40" s="116">
        <v>0</v>
      </c>
      <c r="G40" s="116">
        <v>0</v>
      </c>
      <c r="H40" s="116"/>
      <c r="I40" s="229"/>
      <c r="J40" s="92"/>
      <c r="K40" s="237" t="str">
        <f>IF(AND(Vacíos!$G60&gt;0,Vacíos!C60&gt;0),IFERROR((($G40/(C40*DEF22V18))-1)*100,"NA"),"")</f>
        <v>NA</v>
      </c>
      <c r="L40" s="115" t="str">
        <f>IF(AND(Vacíos!$G60&gt;0,Vacíos!D60&gt;0),IFERROR((($G40/(D40*DEF22V19))-1)*100,"NA"),"")</f>
        <v>NA</v>
      </c>
      <c r="M40" s="115" t="str">
        <f>IF(AND(Vacíos!$G60&gt;0,Vacíos!E60&gt;0),IFERROR((($G40/(E40*DEF22V20))-1)*100,"NA"),"")</f>
        <v>NA</v>
      </c>
      <c r="N40" s="115" t="str">
        <f>IF(AND(Vacíos!$G60&gt;0,Vacíos!F60&gt;0),IFERROR((($G40/(F40*DEF22V21))-1)*100,"NA"),"")</f>
        <v>NA</v>
      </c>
      <c r="O40" s="238"/>
    </row>
    <row r="41" spans="1:15" ht="30" customHeight="1" x14ac:dyDescent="0.35">
      <c r="A41" s="222" t="s">
        <v>62</v>
      </c>
      <c r="B41" s="13"/>
      <c r="C41" s="228">
        <v>0</v>
      </c>
      <c r="D41" s="116">
        <v>0</v>
      </c>
      <c r="E41" s="116">
        <v>0</v>
      </c>
      <c r="F41" s="116">
        <v>0</v>
      </c>
      <c r="G41" s="116">
        <v>0</v>
      </c>
      <c r="H41" s="116"/>
      <c r="I41" s="229"/>
      <c r="J41" s="92"/>
      <c r="K41" s="237" t="str">
        <f>IF(AND(Vacíos!$G61&gt;0,Vacíos!C61&gt;0),IFERROR((($G41/(C41*DEF22V18))-1)*100,"NA"),"")</f>
        <v>NA</v>
      </c>
      <c r="L41" s="115" t="str">
        <f>IF(AND(Vacíos!$G61&gt;0,Vacíos!D61&gt;0),IFERROR((($G41/(D41*DEF22V19))-1)*100,"NA"),"")</f>
        <v>NA</v>
      </c>
      <c r="M41" s="115" t="str">
        <f>IF(AND(Vacíos!$G61&gt;0,Vacíos!E61&gt;0),IFERROR((($G41/(E41*DEF22V20))-1)*100,"NA"),"")</f>
        <v>NA</v>
      </c>
      <c r="N41" s="115" t="str">
        <f>IF(AND(Vacíos!$G61&gt;0,Vacíos!F61&gt;0),IFERROR((($G41/(F41*DEF22V21))-1)*100,"NA"),"")</f>
        <v>NA</v>
      </c>
      <c r="O41" s="238"/>
    </row>
    <row r="42" spans="1:15" ht="30" customHeight="1" x14ac:dyDescent="0.35">
      <c r="A42" s="222" t="s">
        <v>63</v>
      </c>
      <c r="B42" s="13"/>
      <c r="C42" s="228">
        <v>0</v>
      </c>
      <c r="D42" s="116">
        <v>0</v>
      </c>
      <c r="E42" s="116">
        <v>0</v>
      </c>
      <c r="F42" s="116">
        <v>0</v>
      </c>
      <c r="G42" s="116">
        <v>0</v>
      </c>
      <c r="H42" s="116"/>
      <c r="I42" s="229"/>
      <c r="J42" s="92"/>
      <c r="K42" s="237" t="str">
        <f>IF(AND(Vacíos!$G62&gt;0,Vacíos!C62&gt;0),IFERROR((($G42/(C42*DEF22V18))-1)*100,"NA"),"")</f>
        <v>NA</v>
      </c>
      <c r="L42" s="115" t="str">
        <f>IF(AND(Vacíos!$G62&gt;0,Vacíos!D62&gt;0),IFERROR((($G42/(D42*DEF22V19))-1)*100,"NA"),"")</f>
        <v>NA</v>
      </c>
      <c r="M42" s="115" t="str">
        <f>IF(AND(Vacíos!$G62&gt;0,Vacíos!E62&gt;0),IFERROR((($G42/(E42*DEF22V20))-1)*100,"NA"),"")</f>
        <v>NA</v>
      </c>
      <c r="N42" s="115" t="str">
        <f>IF(AND(Vacíos!$G62&gt;0,Vacíos!F62&gt;0),IFERROR((($G42/(F42*DEF22V21))-1)*100,"NA"),"")</f>
        <v>NA</v>
      </c>
      <c r="O42" s="238"/>
    </row>
    <row r="43" spans="1:15" ht="30" customHeight="1" x14ac:dyDescent="0.35">
      <c r="A43" s="222" t="s">
        <v>64</v>
      </c>
      <c r="B43" s="13"/>
      <c r="C43" s="228">
        <v>3.2132000000000001E-2</v>
      </c>
      <c r="D43" s="116">
        <v>4.0606999999999997E-2</v>
      </c>
      <c r="E43" s="116">
        <v>0</v>
      </c>
      <c r="F43" s="116">
        <v>0</v>
      </c>
      <c r="G43" s="116">
        <v>0</v>
      </c>
      <c r="H43" s="114"/>
      <c r="I43" s="230"/>
      <c r="J43" s="92"/>
      <c r="K43" s="237">
        <f>IF(AND(Vacíos!$G63&gt;0,Vacíos!C63&gt;0),IFERROR((($G43/(C43*DEF22V18))-1)*100,"NA"),"")</f>
        <v>-100</v>
      </c>
      <c r="L43" s="115">
        <f>IF(AND(Vacíos!$G63&gt;0,Vacíos!D63&gt;0),IFERROR((($G43/(D43*DEF22V19))-1)*100,"NA"),"")</f>
        <v>-100</v>
      </c>
      <c r="M43" s="115" t="str">
        <f>IF(AND(Vacíos!$G63&gt;0,Vacíos!E63&gt;0),IFERROR((($G43/(E43*DEF22V20))-1)*100,"NA"),"")</f>
        <v>NA</v>
      </c>
      <c r="N43" s="115" t="str">
        <f>IF(AND(Vacíos!$G63&gt;0,Vacíos!F63&gt;0),IFERROR((($G43/(F43*DEF22V21))-1)*100,"NA"),"")</f>
        <v>NA</v>
      </c>
      <c r="O43" s="238"/>
    </row>
    <row r="44" spans="1:15" ht="30" customHeight="1" x14ac:dyDescent="0.35">
      <c r="A44" s="222" t="s">
        <v>65</v>
      </c>
      <c r="B44" s="13"/>
      <c r="C44" s="228">
        <v>0</v>
      </c>
      <c r="D44" s="116">
        <v>0</v>
      </c>
      <c r="E44" s="116">
        <v>0</v>
      </c>
      <c r="F44" s="116">
        <v>0</v>
      </c>
      <c r="G44" s="116">
        <v>0</v>
      </c>
      <c r="H44" s="116"/>
      <c r="I44" s="229"/>
      <c r="J44" s="92"/>
      <c r="K44" s="237" t="str">
        <f>IF(AND(Vacíos!$G64&gt;0,Vacíos!C64&gt;0),IFERROR((($G44/(C44*DEF22V18))-1)*100,"NA"),"")</f>
        <v>NA</v>
      </c>
      <c r="L44" s="115" t="str">
        <f>IF(AND(Vacíos!$G64&gt;0,Vacíos!D64&gt;0),IFERROR((($G44/(D44*DEF22V19))-1)*100,"NA"),"")</f>
        <v>NA</v>
      </c>
      <c r="M44" s="115" t="str">
        <f>IF(AND(Vacíos!$G64&gt;0,Vacíos!E64&gt;0),IFERROR((($G44/(E44*DEF22V20))-1)*100,"NA"),"")</f>
        <v>NA</v>
      </c>
      <c r="N44" s="115" t="str">
        <f>IF(AND(Vacíos!$G64&gt;0,Vacíos!F64&gt;0),IFERROR((($G44/(F44*DEF22V21))-1)*100,"NA"),"")</f>
        <v>NA</v>
      </c>
      <c r="O44" s="238"/>
    </row>
    <row r="45" spans="1:15" ht="30" customHeight="1" x14ac:dyDescent="0.35">
      <c r="A45" s="222" t="s">
        <v>66</v>
      </c>
      <c r="B45" s="13"/>
      <c r="C45" s="228">
        <v>0</v>
      </c>
      <c r="D45" s="116">
        <v>0</v>
      </c>
      <c r="E45" s="116">
        <v>0</v>
      </c>
      <c r="F45" s="116">
        <v>0</v>
      </c>
      <c r="G45" s="116">
        <v>0</v>
      </c>
      <c r="H45" s="114"/>
      <c r="I45" s="230"/>
      <c r="J45" s="92"/>
      <c r="K45" s="237" t="str">
        <f>IF(AND(Vacíos!$G65&gt;0,Vacíos!C65&gt;0),IFERROR((($G45/(C45*DEF22V18))-1)*100,"NA"),"")</f>
        <v>NA</v>
      </c>
      <c r="L45" s="115" t="str">
        <f>IF(AND(Vacíos!$G65&gt;0,Vacíos!D65&gt;0),IFERROR((($G45/(D45*DEF22V19))-1)*100,"NA"),"")</f>
        <v>NA</v>
      </c>
      <c r="M45" s="115" t="str">
        <f>IF(AND(Vacíos!$G65&gt;0,Vacíos!E65&gt;0),IFERROR((($G45/(E45*DEF22V20))-1)*100,"NA"),"")</f>
        <v>NA</v>
      </c>
      <c r="N45" s="115" t="str">
        <f>IF(AND(Vacíos!$G65&gt;0,Vacíos!F65&gt;0),IFERROR((($G45/(F45*DEF22V21))-1)*100,"NA"),"")</f>
        <v>NA</v>
      </c>
      <c r="O45" s="238"/>
    </row>
    <row r="46" spans="1:15" ht="30" customHeight="1" x14ac:dyDescent="0.35">
      <c r="A46" s="222" t="s">
        <v>67</v>
      </c>
      <c r="B46" s="13"/>
      <c r="C46" s="228">
        <v>0</v>
      </c>
      <c r="D46" s="116">
        <v>0</v>
      </c>
      <c r="E46" s="116">
        <v>0</v>
      </c>
      <c r="F46" s="116">
        <v>0</v>
      </c>
      <c r="G46" s="116">
        <v>0</v>
      </c>
      <c r="H46" s="116"/>
      <c r="I46" s="229"/>
      <c r="J46" s="92"/>
      <c r="K46" s="237" t="str">
        <f>IF(AND(Vacíos!$G66&gt;0,Vacíos!C66&gt;0),IFERROR((($G46/(C46*DEF22V18))-1)*100,"NA"),"")</f>
        <v>NA</v>
      </c>
      <c r="L46" s="115" t="str">
        <f>IF(AND(Vacíos!$G66&gt;0,Vacíos!D66&gt;0),IFERROR((($G46/(D46*DEF22V19))-1)*100,"NA"),"")</f>
        <v>NA</v>
      </c>
      <c r="M46" s="115" t="str">
        <f>IF(AND(Vacíos!$G66&gt;0,Vacíos!E66&gt;0),IFERROR((($G46/(E46*DEF22V20))-1)*100,"NA"),"")</f>
        <v>NA</v>
      </c>
      <c r="N46" s="115" t="str">
        <f>IF(AND(Vacíos!$G66&gt;0,Vacíos!F66&gt;0),IFERROR((($G46/(F46*DEF22V21))-1)*100,"NA"),"")</f>
        <v>NA</v>
      </c>
      <c r="O46" s="238"/>
    </row>
    <row r="47" spans="1:15" ht="30" customHeight="1" x14ac:dyDescent="0.35">
      <c r="A47" s="222" t="s">
        <v>68</v>
      </c>
      <c r="B47" s="13"/>
      <c r="C47" s="228">
        <v>0</v>
      </c>
      <c r="D47" s="116">
        <v>0</v>
      </c>
      <c r="E47" s="116">
        <v>0</v>
      </c>
      <c r="F47" s="116">
        <v>0</v>
      </c>
      <c r="G47" s="116">
        <v>0</v>
      </c>
      <c r="H47" s="116"/>
      <c r="I47" s="229"/>
      <c r="J47" s="92"/>
      <c r="K47" s="237" t="str">
        <f>IF(AND(Vacíos!$G67&gt;0,Vacíos!C67&gt;0),IFERROR((($G47/(C47*DEF22V18))-1)*100,"NA"),"")</f>
        <v>NA</v>
      </c>
      <c r="L47" s="115" t="str">
        <f>IF(AND(Vacíos!$G67&gt;0,Vacíos!D67&gt;0),IFERROR((($G47/(D47*DEF22V19))-1)*100,"NA"),"")</f>
        <v>NA</v>
      </c>
      <c r="M47" s="115" t="str">
        <f>IF(AND(Vacíos!$G67&gt;0,Vacíos!E67&gt;0),IFERROR((($G47/(E47*DEF22V20))-1)*100,"NA"),"")</f>
        <v>NA</v>
      </c>
      <c r="N47" s="115" t="str">
        <f>IF(AND(Vacíos!$G67&gt;0,Vacíos!F67&gt;0),IFERROR((($G47/(F47*DEF22V21))-1)*100,"NA"),"")</f>
        <v>NA</v>
      </c>
      <c r="O47" s="238"/>
    </row>
    <row r="48" spans="1:15" ht="30" customHeight="1" x14ac:dyDescent="0.35">
      <c r="A48" s="222" t="s">
        <v>69</v>
      </c>
      <c r="B48" s="13"/>
      <c r="C48" s="228">
        <v>0.54075600000000001</v>
      </c>
      <c r="D48" s="116">
        <v>0.17173099999999999</v>
      </c>
      <c r="E48" s="116">
        <v>3.0158999999999998E-2</v>
      </c>
      <c r="F48" s="116">
        <v>0</v>
      </c>
      <c r="G48" s="116">
        <v>0</v>
      </c>
      <c r="H48" s="116"/>
      <c r="I48" s="229"/>
      <c r="J48" s="92"/>
      <c r="K48" s="237">
        <f>IF(AND(Vacíos!$G68&gt;0,Vacíos!C68&gt;0),IFERROR((($G48/(C48*DEF22V18))-1)*100,"NA"),"")</f>
        <v>-100</v>
      </c>
      <c r="L48" s="115">
        <f>IF(AND(Vacíos!$G68&gt;0,Vacíos!D68&gt;0),IFERROR((($G48/(D48*DEF22V19))-1)*100,"NA"),"")</f>
        <v>-100</v>
      </c>
      <c r="M48" s="115">
        <f>IF(AND(Vacíos!$G68&gt;0,Vacíos!E68&gt;0),IFERROR((($G48/(E48*DEF22V20))-1)*100,"NA"),"")</f>
        <v>-100</v>
      </c>
      <c r="N48" s="115" t="str">
        <f>IF(AND(Vacíos!$G68&gt;0,Vacíos!F68&gt;0),IFERROR((($G48/(F48*DEF22V21))-1)*100,"NA"),"")</f>
        <v>NA</v>
      </c>
      <c r="O48" s="238"/>
    </row>
    <row r="49" spans="1:15" ht="30" customHeight="1" x14ac:dyDescent="0.35">
      <c r="A49" s="222" t="s">
        <v>70</v>
      </c>
      <c r="B49" s="13"/>
      <c r="C49" s="228">
        <v>0</v>
      </c>
      <c r="D49" s="116">
        <v>0</v>
      </c>
      <c r="E49" s="116">
        <v>0</v>
      </c>
      <c r="F49" s="116">
        <v>0</v>
      </c>
      <c r="G49" s="116">
        <v>0</v>
      </c>
      <c r="H49" s="116"/>
      <c r="I49" s="229"/>
      <c r="J49" s="92"/>
      <c r="K49" s="237" t="str">
        <f>IF(AND(Vacíos!$G69&gt;0,Vacíos!C69&gt;0),IFERROR((($G49/(C49*DEF22V18))-1)*100,"NA"),"")</f>
        <v>NA</v>
      </c>
      <c r="L49" s="115" t="str">
        <f>IF(AND(Vacíos!$G69&gt;0,Vacíos!D69&gt;0),IFERROR((($G49/(D49*DEF22V19))-1)*100,"NA"),"")</f>
        <v>NA</v>
      </c>
      <c r="M49" s="115" t="str">
        <f>IF(AND(Vacíos!$G69&gt;0,Vacíos!E69&gt;0),IFERROR((($G49/(E49*DEF22V20))-1)*100,"NA"),"")</f>
        <v>NA</v>
      </c>
      <c r="N49" s="115" t="str">
        <f>IF(AND(Vacíos!$G69&gt;0,Vacíos!F69&gt;0),IFERROR((($G49/(F49*DEF22V21))-1)*100,"NA"),"")</f>
        <v>NA</v>
      </c>
      <c r="O49" s="238"/>
    </row>
    <row r="50" spans="1:15" ht="30" customHeight="1" x14ac:dyDescent="0.35">
      <c r="A50" s="222" t="s">
        <v>71</v>
      </c>
      <c r="B50" s="13"/>
      <c r="C50" s="228">
        <v>0</v>
      </c>
      <c r="D50" s="116">
        <v>0</v>
      </c>
      <c r="E50" s="116">
        <v>0</v>
      </c>
      <c r="F50" s="116">
        <v>0</v>
      </c>
      <c r="G50" s="116">
        <v>0</v>
      </c>
      <c r="H50" s="116"/>
      <c r="I50" s="229"/>
      <c r="J50" s="92"/>
      <c r="K50" s="237" t="str">
        <f>IF(AND(Vacíos!$G70&gt;0,Vacíos!C70&gt;0),IFERROR((($G50/(C50*DEF22V18))-1)*100,"NA"),"")</f>
        <v>NA</v>
      </c>
      <c r="L50" s="115" t="str">
        <f>IF(AND(Vacíos!$G70&gt;0,Vacíos!D70&gt;0),IFERROR((($G50/(D50*DEF22V19))-1)*100,"NA"),"")</f>
        <v>NA</v>
      </c>
      <c r="M50" s="115" t="str">
        <f>IF(AND(Vacíos!$G70&gt;0,Vacíos!E70&gt;0),IFERROR((($G50/(E50*DEF22V20))-1)*100,"NA"),"")</f>
        <v>NA</v>
      </c>
      <c r="N50" s="115" t="str">
        <f>IF(AND(Vacíos!$G70&gt;0,Vacíos!F70&gt;0),IFERROR((($G50/(F50*DEF22V21))-1)*100,"NA"),"")</f>
        <v>NA</v>
      </c>
      <c r="O50" s="238"/>
    </row>
    <row r="51" spans="1:15" ht="30" customHeight="1" x14ac:dyDescent="0.35">
      <c r="A51" s="222" t="s">
        <v>72</v>
      </c>
      <c r="B51" s="13"/>
      <c r="C51" s="228">
        <v>0</v>
      </c>
      <c r="D51" s="116">
        <v>0</v>
      </c>
      <c r="E51" s="116">
        <v>0</v>
      </c>
      <c r="F51" s="116">
        <v>0</v>
      </c>
      <c r="G51" s="116">
        <v>0</v>
      </c>
      <c r="H51" s="116"/>
      <c r="I51" s="229"/>
      <c r="J51" s="92"/>
      <c r="K51" s="237" t="str">
        <f>IF(AND(Vacíos!$G71&gt;0,Vacíos!C71&gt;0),IFERROR((($G51/(C51*DEF22V18))-1)*100,"NA"),"")</f>
        <v>NA</v>
      </c>
      <c r="L51" s="115" t="str">
        <f>IF(AND(Vacíos!$G71&gt;0,Vacíos!D71&gt;0),IFERROR((($G51/(D51*DEF22V19))-1)*100,"NA"),"")</f>
        <v>NA</v>
      </c>
      <c r="M51" s="115" t="str">
        <f>IF(AND(Vacíos!$G71&gt;0,Vacíos!E71&gt;0),IFERROR((($G51/(E51*DEF22V20))-1)*100,"NA"),"")</f>
        <v>NA</v>
      </c>
      <c r="N51" s="115" t="str">
        <f>IF(AND(Vacíos!$G71&gt;0,Vacíos!F71&gt;0),IFERROR((($G51/(F51*DEF22V21))-1)*100,"NA"),"")</f>
        <v>NA</v>
      </c>
      <c r="O51" s="238"/>
    </row>
    <row r="52" spans="1:15" ht="30" customHeight="1" x14ac:dyDescent="0.35">
      <c r="A52" s="222" t="s">
        <v>73</v>
      </c>
      <c r="B52" s="13"/>
      <c r="C52" s="228">
        <v>6.8804000000000004E-2</v>
      </c>
      <c r="D52" s="116">
        <v>0</v>
      </c>
      <c r="E52" s="116">
        <v>7.1799999999999998E-3</v>
      </c>
      <c r="F52" s="116">
        <v>0</v>
      </c>
      <c r="G52" s="116">
        <v>0</v>
      </c>
      <c r="H52" s="116"/>
      <c r="I52" s="229"/>
      <c r="J52" s="92"/>
      <c r="K52" s="237">
        <f>IF(AND(Vacíos!$G72&gt;0,Vacíos!C72&gt;0),IFERROR((($G52/(C52*DEF22V18))-1)*100,"NA"),"")</f>
        <v>-100</v>
      </c>
      <c r="L52" s="115" t="str">
        <f>IF(AND(Vacíos!$G72&gt;0,Vacíos!D72&gt;0),IFERROR((($G52/(D52*DEF22V19))-1)*100,"NA"),"")</f>
        <v>NA</v>
      </c>
      <c r="M52" s="115">
        <f>IF(AND(Vacíos!$G72&gt;0,Vacíos!E72&gt;0),IFERROR((($G52/(E52*DEF22V20))-1)*100,"NA"),"")</f>
        <v>-100</v>
      </c>
      <c r="N52" s="115" t="str">
        <f>IF(AND(Vacíos!$G72&gt;0,Vacíos!F72&gt;0),IFERROR((($G52/(F52*DEF22V21))-1)*100,"NA"),"")</f>
        <v>NA</v>
      </c>
      <c r="O52" s="238"/>
    </row>
    <row r="53" spans="1:15" ht="30" customHeight="1" x14ac:dyDescent="0.35">
      <c r="A53" s="222" t="s">
        <v>74</v>
      </c>
      <c r="B53" s="13"/>
      <c r="C53" s="228">
        <v>0</v>
      </c>
      <c r="D53" s="116">
        <v>0</v>
      </c>
      <c r="E53" s="116">
        <v>0</v>
      </c>
      <c r="F53" s="116">
        <v>0</v>
      </c>
      <c r="G53" s="116">
        <v>0</v>
      </c>
      <c r="H53" s="116"/>
      <c r="I53" s="229"/>
      <c r="J53" s="92"/>
      <c r="K53" s="237" t="str">
        <f>IF(AND(Vacíos!$G73&gt;0,Vacíos!C73&gt;0),IFERROR((($G53/(C53*DEF22V18))-1)*100,"NA"),"")</f>
        <v>NA</v>
      </c>
      <c r="L53" s="115" t="str">
        <f>IF(AND(Vacíos!$G73&gt;0,Vacíos!D73&gt;0),IFERROR((($G53/(D53*DEF22V19))-1)*100,"NA"),"")</f>
        <v>NA</v>
      </c>
      <c r="M53" s="115" t="str">
        <f>IF(AND(Vacíos!$G73&gt;0,Vacíos!E73&gt;0),IFERROR((($G53/(E53*DEF22V20))-1)*100,"NA"),"")</f>
        <v>NA</v>
      </c>
      <c r="N53" s="115" t="str">
        <f>IF(AND(Vacíos!$G73&gt;0,Vacíos!F73&gt;0),IFERROR((($G53/(F53*DEF22V21))-1)*100,"NA"),"")</f>
        <v>NA</v>
      </c>
      <c r="O53" s="238"/>
    </row>
    <row r="54" spans="1:15" ht="30" customHeight="1" x14ac:dyDescent="0.35">
      <c r="A54" s="222" t="s">
        <v>75</v>
      </c>
      <c r="B54" s="13"/>
      <c r="C54" s="228">
        <v>0</v>
      </c>
      <c r="D54" s="116">
        <v>0</v>
      </c>
      <c r="E54" s="116">
        <v>0</v>
      </c>
      <c r="F54" s="116">
        <v>0</v>
      </c>
      <c r="G54" s="116">
        <v>0</v>
      </c>
      <c r="H54" s="116"/>
      <c r="I54" s="229"/>
      <c r="J54" s="92"/>
      <c r="K54" s="237" t="str">
        <f>IF(AND(Vacíos!$G74&gt;0,Vacíos!C74&gt;0),IFERROR((($G54/(C54*DEF22V18))-1)*100,"NA"),"")</f>
        <v>NA</v>
      </c>
      <c r="L54" s="115" t="str">
        <f>IF(AND(Vacíos!$G74&gt;0,Vacíos!D74&gt;0),IFERROR((($G54/(D54*DEF22V19))-1)*100,"NA"),"")</f>
        <v>NA</v>
      </c>
      <c r="M54" s="115" t="str">
        <f>IF(AND(Vacíos!$G74&gt;0,Vacíos!E74&gt;0),IFERROR((($G54/(E54*DEF22V20))-1)*100,"NA"),"")</f>
        <v>NA</v>
      </c>
      <c r="N54" s="115" t="str">
        <f>IF(AND(Vacíos!$G74&gt;0,Vacíos!F74&gt;0),IFERROR((($G54/(F54*DEF22V21))-1)*100,"NA"),"")</f>
        <v>NA</v>
      </c>
      <c r="O54" s="238"/>
    </row>
    <row r="55" spans="1:15" ht="30" customHeight="1" x14ac:dyDescent="0.35">
      <c r="A55" s="222" t="s">
        <v>76</v>
      </c>
      <c r="B55" s="13"/>
      <c r="C55" s="228">
        <v>0</v>
      </c>
      <c r="D55" s="116">
        <v>0</v>
      </c>
      <c r="E55" s="116">
        <v>0</v>
      </c>
      <c r="F55" s="116">
        <v>2.1448399999999999</v>
      </c>
      <c r="G55" s="116">
        <v>1.7127110000000001</v>
      </c>
      <c r="H55" s="116"/>
      <c r="I55" s="229"/>
      <c r="J55" s="92"/>
      <c r="K55" s="237" t="str">
        <f>IF(AND(Vacíos!$G75&gt;0,Vacíos!C75&gt;0),IFERROR((($G55/(C55*DEF22V18))-1)*100,"NA"),"")</f>
        <v>NA</v>
      </c>
      <c r="L55" s="115" t="str">
        <f>IF(AND(Vacíos!$G75&gt;0,Vacíos!D75&gt;0),IFERROR((($G55/(D55*DEF22V19))-1)*100,"NA"),"")</f>
        <v>NA</v>
      </c>
      <c r="M55" s="115" t="str">
        <f>IF(AND(Vacíos!$G75&gt;0,Vacíos!E75&gt;0),IFERROR((($G55/(E55*DEF22V20))-1)*100,"NA"),"")</f>
        <v>NA</v>
      </c>
      <c r="N55" s="115">
        <f>IF(AND(Vacíos!$G75&gt;0,Vacíos!F75&gt;0),IFERROR((($G55/(F55*DEF22V21))-1)*100,"NA"),"")</f>
        <v>-25.39385322719534</v>
      </c>
      <c r="O55" s="238"/>
    </row>
    <row r="56" spans="1:15" ht="30" customHeight="1" x14ac:dyDescent="0.35">
      <c r="A56" s="222" t="s">
        <v>77</v>
      </c>
      <c r="B56" s="13"/>
      <c r="C56" s="228">
        <v>0</v>
      </c>
      <c r="D56" s="116">
        <v>0</v>
      </c>
      <c r="E56" s="116">
        <v>0</v>
      </c>
      <c r="F56" s="116">
        <v>0</v>
      </c>
      <c r="G56" s="116">
        <v>0</v>
      </c>
      <c r="H56" s="116"/>
      <c r="I56" s="229"/>
      <c r="J56" s="92"/>
      <c r="K56" s="237" t="str">
        <f>IF(AND(Vacíos!$G76&gt;0,Vacíos!C76&gt;0),IFERROR((($G56/(C56*DEF22V18))-1)*100,"NA"),"")</f>
        <v>NA</v>
      </c>
      <c r="L56" s="115" t="str">
        <f>IF(AND(Vacíos!$G76&gt;0,Vacíos!D76&gt;0),IFERROR((($G56/(D56*DEF22V19))-1)*100,"NA"),"")</f>
        <v>NA</v>
      </c>
      <c r="M56" s="115" t="str">
        <f>IF(AND(Vacíos!$G76&gt;0,Vacíos!E76&gt;0),IFERROR((($G56/(E56*DEF22V20))-1)*100,"NA"),"")</f>
        <v>NA</v>
      </c>
      <c r="N56" s="115" t="str">
        <f>IF(AND(Vacíos!$G76&gt;0,Vacíos!F76&gt;0),IFERROR((($G56/(F56*DEF22V21))-1)*100,"NA"),"")</f>
        <v>NA</v>
      </c>
      <c r="O56" s="238"/>
    </row>
    <row r="57" spans="1:15" ht="42" customHeight="1" x14ac:dyDescent="0.35">
      <c r="A57" s="222" t="s">
        <v>78</v>
      </c>
      <c r="B57" s="13"/>
      <c r="C57" s="228">
        <v>0</v>
      </c>
      <c r="D57" s="116">
        <v>0</v>
      </c>
      <c r="E57" s="116">
        <v>0</v>
      </c>
      <c r="F57" s="116">
        <v>0</v>
      </c>
      <c r="G57" s="116">
        <v>0</v>
      </c>
      <c r="H57" s="116"/>
      <c r="I57" s="229"/>
      <c r="J57" s="92"/>
      <c r="K57" s="237" t="str">
        <f>IF(AND(Vacíos!$G77&gt;0,Vacíos!C77&gt;0),IFERROR((($G57/(C57*DEF22V18))-1)*100,"NA"),"")</f>
        <v>NA</v>
      </c>
      <c r="L57" s="115" t="str">
        <f>IF(AND(Vacíos!$G77&gt;0,Vacíos!D77&gt;0),IFERROR((($G57/(D57*DEF22V19))-1)*100,"NA"),"")</f>
        <v>NA</v>
      </c>
      <c r="M57" s="115" t="str">
        <f>IF(AND(Vacíos!$G77&gt;0,Vacíos!E77&gt;0),IFERROR((($G57/(E57*DEF22V20))-1)*100,"NA"),"")</f>
        <v>NA</v>
      </c>
      <c r="N57" s="115" t="str">
        <f>IF(AND(Vacíos!$G77&gt;0,Vacíos!F77&gt;0),IFERROR((($G57/(F57*DEF22V21))-1)*100,"NA"),"")</f>
        <v>NA</v>
      </c>
      <c r="O57" s="238"/>
    </row>
    <row r="58" spans="1:15" ht="36.950000000000003" customHeight="1" x14ac:dyDescent="0.35">
      <c r="A58" s="222" t="s">
        <v>79</v>
      </c>
      <c r="B58" s="13"/>
      <c r="C58" s="228">
        <v>0</v>
      </c>
      <c r="D58" s="116">
        <v>0</v>
      </c>
      <c r="E58" s="116">
        <v>0</v>
      </c>
      <c r="F58" s="116">
        <v>0</v>
      </c>
      <c r="G58" s="116">
        <v>0</v>
      </c>
      <c r="H58" s="116"/>
      <c r="I58" s="229"/>
      <c r="J58" s="92"/>
      <c r="K58" s="237" t="str">
        <f>IF(AND(Vacíos!$G78&gt;0,Vacíos!C78&gt;0),IFERROR((($G58/(C58*DEF22V18))-1)*100,"NA"),"")</f>
        <v>NA</v>
      </c>
      <c r="L58" s="115" t="str">
        <f>IF(AND(Vacíos!$G78&gt;0,Vacíos!D78&gt;0),IFERROR((($G58/(D58*DEF22V19))-1)*100,"NA"),"")</f>
        <v>NA</v>
      </c>
      <c r="M58" s="115" t="str">
        <f>IF(AND(Vacíos!$G78&gt;0,Vacíos!E78&gt;0),IFERROR((($G58/(E58*DEF22V20))-1)*100,"NA"),"")</f>
        <v>NA</v>
      </c>
      <c r="N58" s="115" t="str">
        <f>IF(AND(Vacíos!$G78&gt;0,Vacíos!F78&gt;0),IFERROR((($G58/(F58*DEF22V21))-1)*100,"NA"),"")</f>
        <v>NA</v>
      </c>
      <c r="O58" s="238"/>
    </row>
    <row r="59" spans="1:15" ht="36" customHeight="1" x14ac:dyDescent="0.35">
      <c r="A59" s="222" t="s">
        <v>80</v>
      </c>
      <c r="B59" s="13"/>
      <c r="C59" s="228">
        <v>0</v>
      </c>
      <c r="D59" s="116">
        <v>0</v>
      </c>
      <c r="E59" s="116">
        <v>0</v>
      </c>
      <c r="F59" s="116">
        <v>0</v>
      </c>
      <c r="G59" s="116">
        <v>0</v>
      </c>
      <c r="H59" s="116"/>
      <c r="I59" s="229"/>
      <c r="J59" s="92"/>
      <c r="K59" s="237" t="str">
        <f>IF(AND(Vacíos!$G79&gt;0,Vacíos!C79&gt;0),IFERROR((($G59/(C59*DEF22V18))-1)*100,"NA"),"")</f>
        <v>NA</v>
      </c>
      <c r="L59" s="115" t="str">
        <f>IF(AND(Vacíos!$G79&gt;0,Vacíos!D79&gt;0),IFERROR((($G59/(D59*DEF22V19))-1)*100,"NA"),"")</f>
        <v>NA</v>
      </c>
      <c r="M59" s="115" t="str">
        <f>IF(AND(Vacíos!$G79&gt;0,Vacíos!E79&gt;0),IFERROR((($G59/(E59*DEF22V20))-1)*100,"NA"),"")</f>
        <v>NA</v>
      </c>
      <c r="N59" s="115" t="str">
        <f>IF(AND(Vacíos!$G79&gt;0,Vacíos!F79&gt;0),IFERROR((($G59/(F59*DEF22V21))-1)*100,"NA"),"")</f>
        <v>NA</v>
      </c>
      <c r="O59" s="238"/>
    </row>
    <row r="60" spans="1:15" ht="30" customHeight="1" x14ac:dyDescent="0.35">
      <c r="A60" s="222" t="s">
        <v>81</v>
      </c>
      <c r="B60" s="13"/>
      <c r="C60" s="228">
        <v>0.26582099999999997</v>
      </c>
      <c r="D60" s="116">
        <v>0.145839</v>
      </c>
      <c r="E60" s="116">
        <v>0.145839</v>
      </c>
      <c r="F60" s="116">
        <v>0.12499999999999997</v>
      </c>
      <c r="G60" s="116">
        <v>0.125</v>
      </c>
      <c r="H60" s="116"/>
      <c r="I60" s="229"/>
      <c r="J60" s="92"/>
      <c r="K60" s="237">
        <f>IF(AND(Vacíos!$G80&gt;0,Vacíos!C80&gt;0),IFERROR((($G60/(C60*DEF22V18))-1)*100,"NA"),"")</f>
        <v>-61.482568726089767</v>
      </c>
      <c r="L60" s="115">
        <f>IF(AND(Vacíos!$G80&gt;0,Vacíos!D80&gt;0),IFERROR((($G60/(D60*DEF22V19))-1)*100,"NA"),"")</f>
        <v>-26.89905892910993</v>
      </c>
      <c r="M60" s="115">
        <f>IF(AND(Vacíos!$G80&gt;0,Vacíos!E80&gt;0),IFERROR((($G60/(E60*DEF22V20))-1)*100,"NA"),"")</f>
        <v>-23.852742344558774</v>
      </c>
      <c r="N60" s="115">
        <f>IF(AND(Vacíos!$G80&gt;0,Vacíos!F80&gt;0),IFERROR((($G60/(F60*DEF22V21))-1)*100,"NA"),"")</f>
        <v>-6.5701990328885795</v>
      </c>
      <c r="O60" s="238"/>
    </row>
    <row r="61" spans="1:15" ht="30" customHeight="1" x14ac:dyDescent="0.35">
      <c r="A61" s="222" t="s">
        <v>82</v>
      </c>
      <c r="B61" s="13"/>
      <c r="C61" s="228">
        <v>0</v>
      </c>
      <c r="D61" s="116">
        <v>0</v>
      </c>
      <c r="E61" s="116">
        <v>0</v>
      </c>
      <c r="F61" s="116">
        <v>0</v>
      </c>
      <c r="G61" s="116">
        <v>0</v>
      </c>
      <c r="H61" s="116"/>
      <c r="I61" s="229"/>
      <c r="J61" s="92"/>
      <c r="K61" s="237" t="str">
        <f>IF(AND(Vacíos!$G81&gt;0,Vacíos!C81&gt;0),IFERROR((($G61/(C61*DEF22V18))-1)*100,"NA"),"")</f>
        <v>NA</v>
      </c>
      <c r="L61" s="115" t="str">
        <f>IF(AND(Vacíos!$G81&gt;0,Vacíos!D81&gt;0),IFERROR((($G61/(D61*DEF22V19))-1)*100,"NA"),"")</f>
        <v>NA</v>
      </c>
      <c r="M61" s="115" t="str">
        <f>IF(AND(Vacíos!$G81&gt;0,Vacíos!E81&gt;0),IFERROR((($G61/(E61*DEF22V20))-1)*100,"NA"),"")</f>
        <v>NA</v>
      </c>
      <c r="N61" s="115" t="str">
        <f>IF(AND(Vacíos!$G81&gt;0,Vacíos!F81&gt;0),IFERROR((($G61/(F61*DEF22V21))-1)*100,"NA"),"")</f>
        <v>NA</v>
      </c>
      <c r="O61" s="238"/>
    </row>
    <row r="62" spans="1:15" ht="30" customHeight="1" x14ac:dyDescent="0.35">
      <c r="A62" s="222" t="s">
        <v>83</v>
      </c>
      <c r="B62" s="13"/>
      <c r="C62" s="228">
        <v>4.9389999999999998E-3</v>
      </c>
      <c r="D62" s="116">
        <v>1.0560000000000001E-3</v>
      </c>
      <c r="E62" s="116">
        <v>0</v>
      </c>
      <c r="F62" s="116">
        <v>0</v>
      </c>
      <c r="G62" s="116">
        <v>0</v>
      </c>
      <c r="H62" s="116"/>
      <c r="I62" s="229"/>
      <c r="J62" s="92"/>
      <c r="K62" s="237">
        <f>IF(AND(Vacíos!$G82&gt;0,Vacíos!C82&gt;0),IFERROR((($G62/(C62*DEF22V18))-1)*100,"NA"),"")</f>
        <v>-100</v>
      </c>
      <c r="L62" s="115">
        <f>IF(AND(Vacíos!$G82&gt;0,Vacíos!D82&gt;0),IFERROR((($G62/(D62*DEF22V19))-1)*100,"NA"),"")</f>
        <v>-100</v>
      </c>
      <c r="M62" s="115" t="str">
        <f>IF(AND(Vacíos!$G82&gt;0,Vacíos!E82&gt;0),IFERROR((($G62/(E62*DEF22V20))-1)*100,"NA"),"")</f>
        <v>NA</v>
      </c>
      <c r="N62" s="115" t="str">
        <f>IF(AND(Vacíos!$G82&gt;0,Vacíos!F82&gt;0),IFERROR((($G62/(F62*DEF22V21))-1)*100,"NA"),"")</f>
        <v>NA</v>
      </c>
      <c r="O62" s="238"/>
    </row>
    <row r="63" spans="1:15" ht="30" customHeight="1" x14ac:dyDescent="0.35">
      <c r="A63" s="222" t="s">
        <v>84</v>
      </c>
      <c r="B63" s="13"/>
      <c r="C63" s="228">
        <v>0</v>
      </c>
      <c r="D63" s="116">
        <v>0</v>
      </c>
      <c r="E63" s="116">
        <v>0</v>
      </c>
      <c r="F63" s="116">
        <v>0</v>
      </c>
      <c r="G63" s="116">
        <v>0</v>
      </c>
      <c r="H63" s="116"/>
      <c r="I63" s="229"/>
      <c r="J63" s="92"/>
      <c r="K63" s="237" t="str">
        <f>IF(AND(Vacíos!$G83&gt;0,Vacíos!C83&gt;0),IFERROR((($G63/(C63*DEF22V18))-1)*100,"NA"),"")</f>
        <v>NA</v>
      </c>
      <c r="L63" s="115" t="str">
        <f>IF(AND(Vacíos!$G83&gt;0,Vacíos!D83&gt;0),IFERROR((($G63/(D63*DEF22V19))-1)*100,"NA"),"")</f>
        <v>NA</v>
      </c>
      <c r="M63" s="115" t="str">
        <f>IF(AND(Vacíos!$G83&gt;0,Vacíos!E83&gt;0),IFERROR((($G63/(E63*DEF22V20))-1)*100,"NA"),"")</f>
        <v>NA</v>
      </c>
      <c r="N63" s="115" t="str">
        <f>IF(AND(Vacíos!$G83&gt;0,Vacíos!F83&gt;0),IFERROR((($G63/(F63*DEF22V21))-1)*100,"NA"),"")</f>
        <v>NA</v>
      </c>
      <c r="O63" s="238"/>
    </row>
    <row r="64" spans="1:15" ht="30" customHeight="1" x14ac:dyDescent="0.35">
      <c r="A64" s="222" t="s">
        <v>85</v>
      </c>
      <c r="B64" s="13"/>
      <c r="C64" s="228">
        <v>0</v>
      </c>
      <c r="D64" s="116">
        <v>0</v>
      </c>
      <c r="E64" s="116">
        <v>0</v>
      </c>
      <c r="F64" s="116">
        <v>0</v>
      </c>
      <c r="G64" s="116">
        <v>0</v>
      </c>
      <c r="H64" s="116"/>
      <c r="I64" s="229"/>
      <c r="J64" s="92"/>
      <c r="K64" s="237" t="str">
        <f>IF(AND(Vacíos!$G84&gt;0,Vacíos!C84&gt;0),IFERROR((($G64/(C64*DEF22V18))-1)*100,"NA"),"")</f>
        <v>NA</v>
      </c>
      <c r="L64" s="115" t="str">
        <f>IF(AND(Vacíos!$G84&gt;0,Vacíos!D84&gt;0),IFERROR((($G64/(D64*DEF22V19))-1)*100,"NA"),"")</f>
        <v>NA</v>
      </c>
      <c r="M64" s="115" t="str">
        <f>IF(AND(Vacíos!$G84&gt;0,Vacíos!E84&gt;0),IFERROR((($G64/(E64*DEF22V20))-1)*100,"NA"),"")</f>
        <v>NA</v>
      </c>
      <c r="N64" s="115" t="str">
        <f>IF(AND(Vacíos!$G84&gt;0,Vacíos!F84&gt;0),IFERROR((($G64/(F64*DEF22V21))-1)*100,"NA"),"")</f>
        <v>NA</v>
      </c>
      <c r="O64" s="238"/>
    </row>
    <row r="65" spans="1:15" ht="30" customHeight="1" x14ac:dyDescent="0.35">
      <c r="A65" s="222" t="s">
        <v>86</v>
      </c>
      <c r="B65" s="13"/>
      <c r="C65" s="228">
        <v>0</v>
      </c>
      <c r="D65" s="116">
        <v>0</v>
      </c>
      <c r="E65" s="116">
        <v>0</v>
      </c>
      <c r="F65" s="116">
        <v>0</v>
      </c>
      <c r="G65" s="116">
        <v>0</v>
      </c>
      <c r="H65" s="116"/>
      <c r="I65" s="229"/>
      <c r="J65" s="92"/>
      <c r="K65" s="237" t="str">
        <f>IF(AND(Vacíos!$G85&gt;0,Vacíos!C85&gt;0),IFERROR((($G65/(C65*DEF22V18))-1)*100,"NA"),"")</f>
        <v>NA</v>
      </c>
      <c r="L65" s="115" t="str">
        <f>IF(AND(Vacíos!$G85&gt;0,Vacíos!D85&gt;0),IFERROR((($G65/(D65*DEF22V19))-1)*100,"NA"),"")</f>
        <v>NA</v>
      </c>
      <c r="M65" s="115" t="str">
        <f>IF(AND(Vacíos!$G85&gt;0,Vacíos!E85&gt;0),IFERROR((($G65/(E65*DEF22V20))-1)*100,"NA"),"")</f>
        <v>NA</v>
      </c>
      <c r="N65" s="115" t="str">
        <f>IF(AND(Vacíos!$G85&gt;0,Vacíos!F85&gt;0),IFERROR((($G65/(F65*DEF22V21))-1)*100,"NA"),"")</f>
        <v>NA</v>
      </c>
      <c r="O65" s="238"/>
    </row>
    <row r="66" spans="1:15" ht="30" customHeight="1" x14ac:dyDescent="0.35">
      <c r="A66" s="222" t="s">
        <v>87</v>
      </c>
      <c r="B66" s="13"/>
      <c r="C66" s="228">
        <v>0</v>
      </c>
      <c r="D66" s="116">
        <v>0</v>
      </c>
      <c r="E66" s="116">
        <v>0</v>
      </c>
      <c r="F66" s="116">
        <v>0</v>
      </c>
      <c r="G66" s="116">
        <v>0</v>
      </c>
      <c r="H66" s="116"/>
      <c r="I66" s="229"/>
      <c r="J66" s="92"/>
      <c r="K66" s="237" t="str">
        <f>IF(AND(Vacíos!$G86&gt;0,Vacíos!C86&gt;0),IFERROR((($G66/(C66*DEF22V18))-1)*100,"NA"),"")</f>
        <v>NA</v>
      </c>
      <c r="L66" s="115" t="str">
        <f>IF(AND(Vacíos!$G86&gt;0,Vacíos!D86&gt;0),IFERROR((($G66/(D66*DEF22V19))-1)*100,"NA"),"")</f>
        <v>NA</v>
      </c>
      <c r="M66" s="115" t="str">
        <f>IF(AND(Vacíos!$G86&gt;0,Vacíos!E86&gt;0),IFERROR((($G66/(E66*DEF22V20))-1)*100,"NA"),"")</f>
        <v>NA</v>
      </c>
      <c r="N66" s="115" t="str">
        <f>IF(AND(Vacíos!$G86&gt;0,Vacíos!F86&gt;0),IFERROR((($G66/(F66*DEF22V21))-1)*100,"NA"),"")</f>
        <v>NA</v>
      </c>
      <c r="O66" s="238"/>
    </row>
    <row r="67" spans="1:15" ht="30" customHeight="1" thickBot="1" x14ac:dyDescent="0.4">
      <c r="A67" s="224" t="s">
        <v>88</v>
      </c>
      <c r="B67" s="1"/>
      <c r="C67" s="231">
        <v>0</v>
      </c>
      <c r="D67" s="232">
        <v>4.5252220000000003</v>
      </c>
      <c r="E67" s="232">
        <v>0</v>
      </c>
      <c r="F67" s="232">
        <v>0</v>
      </c>
      <c r="G67" s="232">
        <v>0</v>
      </c>
      <c r="H67" s="232"/>
      <c r="I67" s="233"/>
      <c r="J67" s="93"/>
      <c r="K67" s="218" t="str">
        <f>IF(AND(Vacíos!$G87&gt;0,Vacíos!C87&gt;0),IFERROR((($G67/(C67*DEF22V18))-1)*100,"NA"),"")</f>
        <v>NA</v>
      </c>
      <c r="L67" s="219">
        <f>IF(AND(Vacíos!$G87&gt;0,Vacíos!D87&gt;0),IFERROR((($G67/(D67*DEF22V19))-1)*100,"NA"),"")</f>
        <v>-100</v>
      </c>
      <c r="M67" s="219" t="str">
        <f>IF(AND(Vacíos!$G87&gt;0,Vacíos!E87&gt;0),IFERROR((($G67/(E67*DEF22V20))-1)*100,"NA"),"")</f>
        <v>NA</v>
      </c>
      <c r="N67" s="219" t="str">
        <f>IF(AND(Vacíos!$G87&gt;0,Vacíos!F87&gt;0),IFERROR((($G67/(F67*DEF22V21))-1)*100,"NA"),"")</f>
        <v>NA</v>
      </c>
      <c r="O67" s="239"/>
    </row>
    <row r="68" spans="1:15" ht="25.5" x14ac:dyDescent="0.35">
      <c r="A68" s="49" t="s">
        <v>117</v>
      </c>
      <c r="B68" s="47"/>
      <c r="C68" s="47"/>
      <c r="D68" s="47"/>
      <c r="E68" s="47"/>
      <c r="F68" s="47"/>
      <c r="G68" s="47"/>
      <c r="H68" s="47"/>
      <c r="I68" s="47"/>
      <c r="J68" s="47"/>
      <c r="K68" s="47"/>
      <c r="L68" s="47"/>
      <c r="M68" s="47"/>
      <c r="N68" s="47"/>
      <c r="O68" s="47"/>
    </row>
    <row r="69" spans="1:15" ht="26.25" x14ac:dyDescent="0.35">
      <c r="A69" s="50" t="s">
        <v>509</v>
      </c>
      <c r="B69" s="47"/>
      <c r="C69" s="47"/>
      <c r="D69" s="47"/>
      <c r="E69" s="47"/>
      <c r="F69" s="47"/>
      <c r="G69" s="47"/>
      <c r="H69" s="47"/>
      <c r="I69" s="47"/>
      <c r="J69" s="47"/>
      <c r="K69" s="47"/>
      <c r="L69" s="47"/>
      <c r="M69" s="47"/>
      <c r="N69" s="47"/>
      <c r="O69" s="47"/>
    </row>
    <row r="70" spans="1:15" ht="39" x14ac:dyDescent="0.35">
      <c r="A70" s="51" t="s">
        <v>156</v>
      </c>
      <c r="B70" s="47"/>
      <c r="C70" s="47"/>
      <c r="D70" s="47"/>
      <c r="E70" s="47"/>
      <c r="F70" s="47"/>
      <c r="G70" s="47"/>
      <c r="H70" s="47"/>
      <c r="I70" s="47"/>
      <c r="J70" s="47"/>
      <c r="K70" s="47"/>
      <c r="L70" s="47"/>
      <c r="M70" s="47"/>
      <c r="N70" s="47"/>
      <c r="O70" s="47"/>
    </row>
    <row r="71" spans="1:15" ht="65.25" customHeight="1" x14ac:dyDescent="0.35">
      <c r="A71" s="52" t="s">
        <v>486</v>
      </c>
      <c r="B71" s="47"/>
      <c r="C71" s="47"/>
      <c r="D71" s="47"/>
      <c r="E71" s="47"/>
      <c r="F71" s="47"/>
      <c r="G71" s="47"/>
      <c r="H71" s="47"/>
      <c r="I71" s="47"/>
      <c r="J71" s="47"/>
      <c r="K71" s="47"/>
      <c r="L71" s="47"/>
      <c r="M71" s="47"/>
      <c r="N71" s="47"/>
      <c r="O71" s="47"/>
    </row>
    <row r="72" spans="1:15" ht="63.75" x14ac:dyDescent="0.35">
      <c r="A72" s="73" t="s">
        <v>471</v>
      </c>
    </row>
  </sheetData>
  <sheetProtection algorithmName="SHA-512" hashValue="Zbr6weeaGgyl/i2Y2MoVRWV8sfYfvANwFHkNNcM38+vk4ElUUgE7lhIAmFIDYTLEafWDTKGw7JD/RIrLmxeFJg==" saltValue="7tMVsNAmDVwU8B/E3k+FYQ==" spinCount="100000" sheet="1" objects="1" scenarios="1" formatCells="0" formatColumns="0" formatRows="0" insertRows="0" deleteRows="0"/>
  <conditionalFormatting sqref="C7:I7">
    <cfRule type="expression" dxfId="49" priority="21">
      <formula>ABS(C7-SUM(C8:C67))&gt;0.0000005</formula>
    </cfRule>
  </conditionalFormatting>
  <conditionalFormatting sqref="O8:O67">
    <cfRule type="expression" dxfId="48" priority="1">
      <formula>AND(N8+0.001&gt;=10,O8="")</formula>
    </cfRule>
  </conditionalFormatting>
  <dataValidations count="1">
    <dataValidation type="custom" allowBlank="1" showInputMessage="1" showErrorMessage="1" errorTitle="No modificable" error="Esta celda no se puede modificar" promptTitle="No modificable" prompt="Esta celda no puede ser modificada" sqref="K7:N67" xr:uid="{00000000-0002-0000-0100-000000000000}">
      <formula1>K7</formula1>
    </dataValidation>
  </dataValidations>
  <pageMargins left="0.70866141732283472" right="0.70866141732283472" top="0.74803149606299213" bottom="0.74803149606299213" header="0.31496062992125984" footer="0.31496062992125984"/>
  <pageSetup scale="39" fitToHeight="6" orientation="landscape" r:id="rId1"/>
  <ignoredErrors>
    <ignoredError sqref="C6: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N19"/>
  <sheetViews>
    <sheetView zoomScale="60" zoomScaleNormal="60" workbookViewId="0">
      <selection activeCell="L19" sqref="L19"/>
    </sheetView>
  </sheetViews>
  <sheetFormatPr baseColWidth="10" defaultColWidth="11.42578125" defaultRowHeight="18" x14ac:dyDescent="0.35"/>
  <cols>
    <col min="1" max="1" width="35.28515625" style="28" customWidth="1"/>
    <col min="2" max="2" width="1.7109375" style="28" customWidth="1"/>
    <col min="3" max="9" width="19.42578125" style="28" customWidth="1"/>
    <col min="10" max="10" width="1.7109375" style="28" customWidth="1"/>
    <col min="11" max="14" width="15.7109375" style="28" customWidth="1"/>
    <col min="15" max="16384" width="11.42578125" style="28"/>
  </cols>
  <sheetData>
    <row r="1" spans="1:14" ht="28.5" thickBot="1" x14ac:dyDescent="0.55000000000000004">
      <c r="A1" s="100" t="str">
        <f>'I.Clasificación económica'!$A$1</f>
        <v>Televisión Metropolitana, S.A. de C.V.</v>
      </c>
      <c r="B1" s="101"/>
      <c r="C1" s="101"/>
      <c r="D1" s="101"/>
      <c r="E1" s="101"/>
      <c r="F1" s="101"/>
    </row>
    <row r="2" spans="1:14" ht="30" customHeight="1" x14ac:dyDescent="0.35">
      <c r="A2" s="32" t="s">
        <v>467</v>
      </c>
      <c r="B2" s="6"/>
      <c r="C2" s="6"/>
      <c r="D2" s="6"/>
      <c r="E2" s="6"/>
      <c r="F2" s="31"/>
      <c r="G2" s="6"/>
      <c r="H2" s="6"/>
      <c r="I2" s="6"/>
      <c r="J2" s="6"/>
      <c r="K2" s="6"/>
      <c r="L2" s="6"/>
      <c r="M2" s="6"/>
      <c r="N2" s="7"/>
    </row>
    <row r="3" spans="1:14" ht="45" customHeight="1" x14ac:dyDescent="0.35">
      <c r="A3" s="16"/>
      <c r="B3" s="8"/>
      <c r="C3" s="24" t="s">
        <v>492</v>
      </c>
      <c r="D3" s="24"/>
      <c r="E3" s="24"/>
      <c r="F3" s="24"/>
      <c r="G3" s="24"/>
      <c r="H3" s="24"/>
      <c r="I3" s="24"/>
      <c r="J3" s="8"/>
      <c r="K3" s="24" t="s">
        <v>493</v>
      </c>
      <c r="L3" s="24"/>
      <c r="M3" s="24"/>
      <c r="N3" s="24"/>
    </row>
    <row r="4" spans="1:14" ht="45" customHeight="1" x14ac:dyDescent="0.35">
      <c r="A4" s="30" t="s">
        <v>1</v>
      </c>
      <c r="B4" s="8"/>
      <c r="C4" s="122" t="s">
        <v>13</v>
      </c>
      <c r="D4" s="24" t="s">
        <v>4</v>
      </c>
      <c r="E4" s="24"/>
      <c r="F4" s="24"/>
      <c r="G4" s="24"/>
      <c r="H4" s="24"/>
      <c r="I4" s="24"/>
      <c r="J4" s="8"/>
      <c r="K4" s="123" t="s">
        <v>19</v>
      </c>
      <c r="L4" s="24" t="s">
        <v>490</v>
      </c>
      <c r="M4" s="24"/>
      <c r="N4" s="24"/>
    </row>
    <row r="5" spans="1:14" ht="30" customHeight="1" thickBot="1" x14ac:dyDescent="0.4">
      <c r="A5" s="274"/>
      <c r="B5" s="8"/>
      <c r="C5" s="196">
        <v>2018</v>
      </c>
      <c r="D5" s="126">
        <v>2019</v>
      </c>
      <c r="E5" s="126">
        <v>2020</v>
      </c>
      <c r="F5" s="126">
        <v>2021</v>
      </c>
      <c r="G5" s="126">
        <v>2022</v>
      </c>
      <c r="H5" s="126">
        <v>2023</v>
      </c>
      <c r="I5" s="70">
        <v>2024</v>
      </c>
      <c r="J5" s="33"/>
      <c r="K5" s="129"/>
      <c r="L5" s="126" t="s">
        <v>20</v>
      </c>
      <c r="M5" s="126" t="s">
        <v>21</v>
      </c>
      <c r="N5" s="70" t="s">
        <v>22</v>
      </c>
    </row>
    <row r="6" spans="1:14" ht="30" customHeight="1" x14ac:dyDescent="0.35">
      <c r="A6" s="192" t="s">
        <v>6</v>
      </c>
      <c r="B6" s="2"/>
      <c r="C6" s="275">
        <f t="shared" ref="C6:I6" si="0">IF(OR(C8="",C11="",C14=""),"",SUM(C7,C10,C13))</f>
        <v>182</v>
      </c>
      <c r="D6" s="276">
        <f t="shared" si="0"/>
        <v>176</v>
      </c>
      <c r="E6" s="276">
        <f t="shared" si="0"/>
        <v>176</v>
      </c>
      <c r="F6" s="276">
        <f t="shared" si="0"/>
        <v>238</v>
      </c>
      <c r="G6" s="276">
        <f t="shared" si="0"/>
        <v>238</v>
      </c>
      <c r="H6" s="276" t="str">
        <f t="shared" si="0"/>
        <v/>
      </c>
      <c r="I6" s="277" t="str">
        <f t="shared" si="0"/>
        <v/>
      </c>
      <c r="J6" s="87"/>
      <c r="K6" s="285">
        <f t="shared" ref="K6:K15" si="1">IF(OR(C6="",$G6=""),"",$G6-C6)</f>
        <v>56</v>
      </c>
      <c r="L6" s="286">
        <f t="shared" ref="L6:L15" si="2">IF(OR(D6="",$G6=""),"",$G6-D6)</f>
        <v>62</v>
      </c>
      <c r="M6" s="286">
        <f t="shared" ref="M6:M15" si="3">IF(OR(E6="",$G6=""),"",$G6-E6)</f>
        <v>62</v>
      </c>
      <c r="N6" s="287">
        <f t="shared" ref="N6:N15" si="4">IF(OR(F6="",$G6=""),"",$G6-F6)</f>
        <v>0</v>
      </c>
    </row>
    <row r="7" spans="1:14" ht="30" customHeight="1" x14ac:dyDescent="0.35">
      <c r="A7" s="193" t="s">
        <v>89</v>
      </c>
      <c r="B7" s="11"/>
      <c r="C7" s="278">
        <f t="shared" ref="C7:G7" si="5">IF(C8&lt;&gt;"",SUM(C8:C9),"")</f>
        <v>68</v>
      </c>
      <c r="D7" s="279">
        <f t="shared" si="5"/>
        <v>62</v>
      </c>
      <c r="E7" s="279">
        <f t="shared" si="5"/>
        <v>62</v>
      </c>
      <c r="F7" s="279">
        <f t="shared" si="5"/>
        <v>124</v>
      </c>
      <c r="G7" s="279">
        <f t="shared" si="5"/>
        <v>124</v>
      </c>
      <c r="H7" s="279" t="str">
        <f t="shared" ref="H7" si="6">IF(H8&lt;&gt;"",SUM(H8:H9),"")</f>
        <v/>
      </c>
      <c r="I7" s="280" t="str">
        <f t="shared" ref="I7" si="7">IF(I8&lt;&gt;"",SUM(I8:I9),"")</f>
        <v/>
      </c>
      <c r="J7" s="87"/>
      <c r="K7" s="288">
        <f t="shared" si="1"/>
        <v>56</v>
      </c>
      <c r="L7" s="289">
        <f t="shared" si="2"/>
        <v>62</v>
      </c>
      <c r="M7" s="289">
        <f t="shared" si="3"/>
        <v>62</v>
      </c>
      <c r="N7" s="290">
        <f t="shared" si="4"/>
        <v>0</v>
      </c>
    </row>
    <row r="8" spans="1:14" ht="30" customHeight="1" x14ac:dyDescent="0.35">
      <c r="A8" s="194"/>
      <c r="B8" s="11"/>
      <c r="C8" s="137">
        <v>68</v>
      </c>
      <c r="D8" s="138">
        <v>62</v>
      </c>
      <c r="E8" s="138">
        <v>62</v>
      </c>
      <c r="F8" s="138">
        <v>62</v>
      </c>
      <c r="G8" s="138">
        <v>62</v>
      </c>
      <c r="H8" s="138"/>
      <c r="I8" s="281"/>
      <c r="J8" s="87"/>
      <c r="K8" s="291">
        <f t="shared" si="1"/>
        <v>-6</v>
      </c>
      <c r="L8" s="292">
        <f t="shared" si="2"/>
        <v>0</v>
      </c>
      <c r="M8" s="292">
        <f t="shared" si="3"/>
        <v>0</v>
      </c>
      <c r="N8" s="293">
        <f t="shared" si="4"/>
        <v>0</v>
      </c>
    </row>
    <row r="9" spans="1:14" ht="30" customHeight="1" x14ac:dyDescent="0.35">
      <c r="A9" s="194"/>
      <c r="B9" s="11"/>
      <c r="C9" s="137"/>
      <c r="D9" s="138"/>
      <c r="E9" s="138"/>
      <c r="F9" s="138">
        <v>62</v>
      </c>
      <c r="G9" s="138">
        <v>62</v>
      </c>
      <c r="H9" s="138"/>
      <c r="I9" s="281"/>
      <c r="J9" s="87"/>
      <c r="K9" s="291" t="str">
        <f t="shared" si="1"/>
        <v/>
      </c>
      <c r="L9" s="292" t="str">
        <f t="shared" si="2"/>
        <v/>
      </c>
      <c r="M9" s="292" t="str">
        <f t="shared" si="3"/>
        <v/>
      </c>
      <c r="N9" s="293">
        <f t="shared" si="4"/>
        <v>0</v>
      </c>
    </row>
    <row r="10" spans="1:14" ht="30" customHeight="1" x14ac:dyDescent="0.35">
      <c r="A10" s="193" t="s">
        <v>137</v>
      </c>
      <c r="B10" s="11"/>
      <c r="C10" s="278">
        <f t="shared" ref="C10:I10" si="8">IF(C11&lt;&gt;"",SUM(C11:C12),"")</f>
        <v>44</v>
      </c>
      <c r="D10" s="279">
        <f t="shared" si="8"/>
        <v>44</v>
      </c>
      <c r="E10" s="279">
        <f t="shared" si="8"/>
        <v>44</v>
      </c>
      <c r="F10" s="279">
        <f t="shared" si="8"/>
        <v>44</v>
      </c>
      <c r="G10" s="279">
        <f t="shared" si="8"/>
        <v>44</v>
      </c>
      <c r="H10" s="279" t="str">
        <f t="shared" si="8"/>
        <v/>
      </c>
      <c r="I10" s="280" t="str">
        <f t="shared" si="8"/>
        <v/>
      </c>
      <c r="J10" s="87"/>
      <c r="K10" s="288">
        <f t="shared" si="1"/>
        <v>0</v>
      </c>
      <c r="L10" s="289">
        <f t="shared" si="2"/>
        <v>0</v>
      </c>
      <c r="M10" s="289">
        <f t="shared" si="3"/>
        <v>0</v>
      </c>
      <c r="N10" s="290">
        <f t="shared" si="4"/>
        <v>0</v>
      </c>
    </row>
    <row r="11" spans="1:14" ht="30" customHeight="1" x14ac:dyDescent="0.35">
      <c r="A11" s="194"/>
      <c r="B11" s="11"/>
      <c r="C11" s="137">
        <v>44</v>
      </c>
      <c r="D11" s="138">
        <v>44</v>
      </c>
      <c r="E11" s="138">
        <v>44</v>
      </c>
      <c r="F11" s="138">
        <v>44</v>
      </c>
      <c r="G11" s="138">
        <v>44</v>
      </c>
      <c r="H11" s="138"/>
      <c r="I11" s="281"/>
      <c r="J11" s="87"/>
      <c r="K11" s="291">
        <f t="shared" si="1"/>
        <v>0</v>
      </c>
      <c r="L11" s="292">
        <f t="shared" si="2"/>
        <v>0</v>
      </c>
      <c r="M11" s="292">
        <f t="shared" si="3"/>
        <v>0</v>
      </c>
      <c r="N11" s="293">
        <f t="shared" si="4"/>
        <v>0</v>
      </c>
    </row>
    <row r="12" spans="1:14" ht="30" customHeight="1" x14ac:dyDescent="0.35">
      <c r="A12" s="194"/>
      <c r="B12" s="11"/>
      <c r="C12" s="137"/>
      <c r="D12" s="138"/>
      <c r="E12" s="138"/>
      <c r="F12" s="138"/>
      <c r="G12" s="138"/>
      <c r="H12" s="138"/>
      <c r="I12" s="281"/>
      <c r="J12" s="87"/>
      <c r="K12" s="291" t="str">
        <f t="shared" si="1"/>
        <v/>
      </c>
      <c r="L12" s="292" t="str">
        <f t="shared" si="2"/>
        <v/>
      </c>
      <c r="M12" s="292" t="str">
        <f t="shared" si="3"/>
        <v/>
      </c>
      <c r="N12" s="293" t="str">
        <f t="shared" si="4"/>
        <v/>
      </c>
    </row>
    <row r="13" spans="1:14" ht="30" customHeight="1" x14ac:dyDescent="0.35">
      <c r="A13" s="193" t="s">
        <v>90</v>
      </c>
      <c r="B13" s="11"/>
      <c r="C13" s="278">
        <f t="shared" ref="C13:G13" si="9">IF(C14&lt;&gt;"",SUM(C14:C15),"")</f>
        <v>70</v>
      </c>
      <c r="D13" s="279">
        <f t="shared" si="9"/>
        <v>70</v>
      </c>
      <c r="E13" s="279">
        <f t="shared" si="9"/>
        <v>70</v>
      </c>
      <c r="F13" s="279">
        <f t="shared" si="9"/>
        <v>70</v>
      </c>
      <c r="G13" s="279">
        <f t="shared" si="9"/>
        <v>70</v>
      </c>
      <c r="H13" s="279" t="str">
        <f t="shared" ref="H13" si="10">IF(H14&lt;&gt;"",SUM(H14:H15),"")</f>
        <v/>
      </c>
      <c r="I13" s="280" t="str">
        <f t="shared" ref="I13" si="11">IF(I14&lt;&gt;"",SUM(I14:I15),"")</f>
        <v/>
      </c>
      <c r="J13" s="88"/>
      <c r="K13" s="288">
        <f t="shared" si="1"/>
        <v>0</v>
      </c>
      <c r="L13" s="289">
        <f t="shared" si="2"/>
        <v>0</v>
      </c>
      <c r="M13" s="289">
        <f t="shared" si="3"/>
        <v>0</v>
      </c>
      <c r="N13" s="290">
        <f t="shared" si="4"/>
        <v>0</v>
      </c>
    </row>
    <row r="14" spans="1:14" ht="30" customHeight="1" x14ac:dyDescent="0.35">
      <c r="A14" s="194"/>
      <c r="B14" s="11"/>
      <c r="C14" s="137">
        <v>70</v>
      </c>
      <c r="D14" s="138">
        <v>70</v>
      </c>
      <c r="E14" s="138">
        <v>70</v>
      </c>
      <c r="F14" s="138">
        <v>70</v>
      </c>
      <c r="G14" s="138">
        <v>70</v>
      </c>
      <c r="H14" s="138"/>
      <c r="I14" s="281"/>
      <c r="J14" s="87"/>
      <c r="K14" s="291">
        <f t="shared" si="1"/>
        <v>0</v>
      </c>
      <c r="L14" s="292">
        <f t="shared" si="2"/>
        <v>0</v>
      </c>
      <c r="M14" s="292">
        <f t="shared" si="3"/>
        <v>0</v>
      </c>
      <c r="N14" s="293">
        <f t="shared" si="4"/>
        <v>0</v>
      </c>
    </row>
    <row r="15" spans="1:14" ht="30" customHeight="1" thickBot="1" x14ac:dyDescent="0.4">
      <c r="A15" s="195"/>
      <c r="B15" s="12"/>
      <c r="C15" s="282"/>
      <c r="D15" s="283"/>
      <c r="E15" s="283"/>
      <c r="F15" s="283"/>
      <c r="G15" s="283"/>
      <c r="H15" s="283"/>
      <c r="I15" s="284"/>
      <c r="J15" s="89"/>
      <c r="K15" s="294" t="str">
        <f t="shared" si="1"/>
        <v/>
      </c>
      <c r="L15" s="295" t="str">
        <f t="shared" si="2"/>
        <v/>
      </c>
      <c r="M15" s="295" t="str">
        <f t="shared" si="3"/>
        <v/>
      </c>
      <c r="N15" s="296" t="str">
        <f t="shared" si="4"/>
        <v/>
      </c>
    </row>
    <row r="16" spans="1:14" ht="38.25" x14ac:dyDescent="0.35">
      <c r="A16" s="54" t="s">
        <v>93</v>
      </c>
      <c r="B16" s="47"/>
      <c r="C16" s="47"/>
      <c r="D16" s="47"/>
      <c r="E16" s="47"/>
      <c r="F16" s="47"/>
      <c r="G16" s="47"/>
      <c r="H16" s="47"/>
      <c r="I16" s="47"/>
      <c r="J16" s="47"/>
      <c r="K16" s="47"/>
      <c r="L16" s="47"/>
      <c r="M16" s="47"/>
      <c r="N16" s="47"/>
    </row>
    <row r="17" spans="1:14" ht="39" x14ac:dyDescent="0.35">
      <c r="A17" s="53" t="s">
        <v>91</v>
      </c>
      <c r="B17" s="47"/>
      <c r="C17" s="47"/>
      <c r="D17" s="47"/>
      <c r="E17" s="47"/>
      <c r="F17" s="47"/>
      <c r="G17" s="47"/>
      <c r="H17" s="47"/>
      <c r="I17" s="47"/>
      <c r="J17" s="47"/>
      <c r="K17" s="47"/>
      <c r="L17" s="47"/>
      <c r="M17" s="47"/>
      <c r="N17" s="47"/>
    </row>
    <row r="18" spans="1:14" ht="39" x14ac:dyDescent="0.35">
      <c r="A18" s="53" t="s">
        <v>92</v>
      </c>
      <c r="B18" s="47"/>
      <c r="C18" s="47"/>
      <c r="D18" s="47"/>
      <c r="E18" s="47"/>
      <c r="F18" s="47"/>
      <c r="G18" s="47"/>
      <c r="H18" s="47"/>
      <c r="I18" s="47"/>
      <c r="J18" s="47"/>
      <c r="K18" s="47"/>
      <c r="L18" s="47"/>
      <c r="M18" s="47"/>
      <c r="N18" s="47"/>
    </row>
    <row r="19" spans="1:14" ht="76.5" x14ac:dyDescent="0.35">
      <c r="A19" s="54" t="s">
        <v>494</v>
      </c>
      <c r="B19" s="47"/>
      <c r="C19" s="47"/>
      <c r="D19" s="47"/>
      <c r="E19" s="47"/>
      <c r="F19" s="47"/>
      <c r="G19" s="47"/>
      <c r="H19" s="47"/>
      <c r="I19" s="47"/>
      <c r="J19" s="47"/>
      <c r="K19" s="47"/>
      <c r="L19" s="47"/>
      <c r="M19" s="47"/>
      <c r="N19" s="47"/>
    </row>
  </sheetData>
  <sheetProtection insertRows="0" deleteRows="0"/>
  <conditionalFormatting sqref="C6:I6">
    <cfRule type="expression" dxfId="47" priority="1">
      <formula>ABS(C6-SUM(C8:C9,C11:C12,C14:C15))&gt;0.0000005</formula>
    </cfRule>
    <cfRule type="expression" dxfId="46" priority="5">
      <formula>ABS(C6-SUM(C7,C10,C13))&gt;0.0000005</formula>
    </cfRule>
  </conditionalFormatting>
  <conditionalFormatting sqref="C7:I7">
    <cfRule type="expression" dxfId="45" priority="4">
      <formula>ABS(C7-SUM(C8:C9))&gt;0.0000005</formula>
    </cfRule>
  </conditionalFormatting>
  <conditionalFormatting sqref="C10:I10">
    <cfRule type="expression" dxfId="44" priority="3">
      <formula>ABS(C10-SUM(C11:C12))&gt;0.0000005</formula>
    </cfRule>
  </conditionalFormatting>
  <conditionalFormatting sqref="C13:I13">
    <cfRule type="expression" dxfId="43" priority="2">
      <formula>ABS(C13-SUM(C14:C15))&gt;0.0000005</formula>
    </cfRule>
  </conditionalFormatting>
  <dataValidations count="1">
    <dataValidation type="custom" allowBlank="1" showInputMessage="1" showErrorMessage="1" errorTitle="No modificable" error="Esta celda no se puede modificar" promptTitle="No modificable" prompt="Esta celda no puede ser modificada" sqref="K6:N15" xr:uid="{00000000-0002-0000-0200-000000000000}">
      <formula1>K6</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U19"/>
  <sheetViews>
    <sheetView view="pageBreakPreview" topLeftCell="A2" zoomScale="90" zoomScaleNormal="60" zoomScaleSheetLayoutView="90" workbookViewId="0">
      <selection activeCell="D8" sqref="D8"/>
    </sheetView>
  </sheetViews>
  <sheetFormatPr baseColWidth="10" defaultColWidth="11.42578125" defaultRowHeight="18" x14ac:dyDescent="0.35"/>
  <cols>
    <col min="1" max="1" width="35.28515625" style="28" customWidth="1"/>
    <col min="2" max="2" width="1.7109375" style="28" customWidth="1"/>
    <col min="3" max="9" width="19.42578125" style="28" customWidth="1"/>
    <col min="10" max="10" width="1.7109375" style="28" customWidth="1"/>
    <col min="11" max="14" width="15.7109375" style="28" customWidth="1"/>
    <col min="15" max="16384" width="11.42578125" style="28"/>
  </cols>
  <sheetData>
    <row r="1" spans="1:21" ht="28.5" thickBot="1" x14ac:dyDescent="0.55000000000000004">
      <c r="A1" s="102" t="str">
        <f>'I.Clasificación económica'!$A$1</f>
        <v>Televisión Metropolitana, S.A. de C.V.</v>
      </c>
      <c r="B1" s="101"/>
      <c r="C1" s="101"/>
      <c r="D1" s="101"/>
      <c r="E1" s="101"/>
    </row>
    <row r="2" spans="1:21" ht="30" customHeight="1" x14ac:dyDescent="0.35">
      <c r="A2" s="32" t="s">
        <v>466</v>
      </c>
      <c r="B2" s="6"/>
      <c r="C2" s="6"/>
      <c r="D2" s="6"/>
      <c r="E2" s="6"/>
      <c r="F2" s="6"/>
      <c r="G2" s="6"/>
      <c r="H2" s="6"/>
      <c r="I2" s="6"/>
      <c r="J2" s="6"/>
      <c r="K2" s="6"/>
      <c r="L2" s="6"/>
      <c r="M2" s="6"/>
      <c r="N2" s="7"/>
    </row>
    <row r="3" spans="1:21" ht="45" customHeight="1" x14ac:dyDescent="0.35">
      <c r="A3" s="16"/>
      <c r="B3" s="8"/>
      <c r="C3" s="24" t="s">
        <v>495</v>
      </c>
      <c r="D3" s="24"/>
      <c r="E3" s="24"/>
      <c r="F3" s="24"/>
      <c r="G3" s="24"/>
      <c r="H3" s="24"/>
      <c r="I3" s="24"/>
      <c r="J3" s="8"/>
      <c r="K3" s="24" t="s">
        <v>496</v>
      </c>
      <c r="L3" s="24"/>
      <c r="M3" s="24"/>
      <c r="N3" s="24"/>
    </row>
    <row r="4" spans="1:21" ht="45" customHeight="1" x14ac:dyDescent="0.35">
      <c r="A4" s="30" t="s">
        <v>1</v>
      </c>
      <c r="B4" s="8"/>
      <c r="C4" s="122" t="s">
        <v>13</v>
      </c>
      <c r="D4" s="24" t="s">
        <v>4</v>
      </c>
      <c r="E4" s="24"/>
      <c r="F4" s="24"/>
      <c r="G4" s="24"/>
      <c r="H4" s="24"/>
      <c r="I4" s="24"/>
      <c r="J4" s="9"/>
      <c r="K4" s="123" t="s">
        <v>19</v>
      </c>
      <c r="L4" s="24" t="s">
        <v>490</v>
      </c>
      <c r="M4" s="24"/>
      <c r="N4" s="24"/>
    </row>
    <row r="5" spans="1:21" ht="30" customHeight="1" thickBot="1" x14ac:dyDescent="0.4">
      <c r="A5" s="16"/>
      <c r="B5" s="8"/>
      <c r="C5" s="196">
        <v>2018</v>
      </c>
      <c r="D5" s="126">
        <v>2019</v>
      </c>
      <c r="E5" s="126">
        <v>2020</v>
      </c>
      <c r="F5" s="126">
        <v>2021</v>
      </c>
      <c r="G5" s="126">
        <v>2022</v>
      </c>
      <c r="H5" s="126">
        <v>2023</v>
      </c>
      <c r="I5" s="70">
        <v>2024</v>
      </c>
      <c r="J5" s="10"/>
      <c r="K5" s="129"/>
      <c r="L5" s="126" t="s">
        <v>20</v>
      </c>
      <c r="M5" s="126" t="s">
        <v>21</v>
      </c>
      <c r="N5" s="70" t="s">
        <v>22</v>
      </c>
    </row>
    <row r="6" spans="1:21" ht="30" customHeight="1" x14ac:dyDescent="0.35">
      <c r="A6" s="192" t="s">
        <v>6</v>
      </c>
      <c r="B6" s="2"/>
      <c r="C6" s="197">
        <f t="shared" ref="C6:I6" si="0">IF(OR(C8="",C11="",C14=""),"",SUM(C7,C10,C13))</f>
        <v>64.599999999999994</v>
      </c>
      <c r="D6" s="198">
        <f t="shared" si="0"/>
        <v>64</v>
      </c>
      <c r="E6" s="198">
        <f t="shared" si="0"/>
        <v>65</v>
      </c>
      <c r="F6" s="198">
        <f t="shared" si="0"/>
        <v>63</v>
      </c>
      <c r="G6" s="198">
        <f t="shared" si="0"/>
        <v>53.8</v>
      </c>
      <c r="H6" s="198" t="str">
        <f t="shared" si="0"/>
        <v/>
      </c>
      <c r="I6" s="199" t="str">
        <f t="shared" si="0"/>
        <v/>
      </c>
      <c r="J6" s="15"/>
      <c r="K6" s="209">
        <f>IF(C8&lt;&gt;"",IFERROR((($G6/(C6*DEF22V18))-1)*100,"NA"),"")</f>
        <v>-31.783984531514488</v>
      </c>
      <c r="L6" s="210">
        <f>IF(D8&lt;&gt;"",IFERROR((($G6/(D6*DEF22V19))-1)*100,"NA"),"")</f>
        <v>-28.304989225967571</v>
      </c>
      <c r="M6" s="210">
        <f>IF(E8&lt;&gt;"",IFERROR((($G6/(E6*DEF22V20))-1)*100,"NA"),"")</f>
        <v>-26.46622681654156</v>
      </c>
      <c r="N6" s="211">
        <f>IF(F8&lt;&gt;"",IFERROR((($G6/(F6*DEF22V21))-1)*100,"NA"),"")</f>
        <v>-20.213915999514409</v>
      </c>
    </row>
    <row r="7" spans="1:21" ht="30" customHeight="1" x14ac:dyDescent="0.35">
      <c r="A7" s="193" t="s">
        <v>89</v>
      </c>
      <c r="B7" s="11"/>
      <c r="C7" s="200">
        <f t="shared" ref="C7:G7" si="1">IF(C8&lt;&gt;"",SUM(C8:C9),"")</f>
        <v>47.1</v>
      </c>
      <c r="D7" s="201">
        <f t="shared" si="1"/>
        <v>45.3</v>
      </c>
      <c r="E7" s="201">
        <f t="shared" si="1"/>
        <v>46.1</v>
      </c>
      <c r="F7" s="201">
        <f t="shared" si="1"/>
        <v>47.9</v>
      </c>
      <c r="G7" s="201">
        <f t="shared" si="1"/>
        <v>37.4</v>
      </c>
      <c r="H7" s="201" t="str">
        <f t="shared" ref="H7:I7" si="2">IF(H8&lt;&gt;"",SUM(H8:H9),"")</f>
        <v/>
      </c>
      <c r="I7" s="202" t="str">
        <f t="shared" si="2"/>
        <v/>
      </c>
      <c r="J7" s="15"/>
      <c r="K7" s="212">
        <f>IF(C8&lt;&gt;"",IFERROR((($G7/(C7*DEF22V18))-1)*100,"NA"),"")</f>
        <v>-34.958988621662471</v>
      </c>
      <c r="L7" s="213">
        <f>IF(D8&lt;&gt;"",IFERROR((($G7/(D7*DEF22V19))-1)*100,"NA"),"")</f>
        <v>-29.585835122839043</v>
      </c>
      <c r="M7" s="213">
        <f>IF(E8&lt;&gt;"",IFERROR((($G7/(E7*DEF22V20))-1)*100,"NA"),"")</f>
        <v>-27.924343148889406</v>
      </c>
      <c r="N7" s="214">
        <f>IF(F8&lt;&gt;"",IFERROR((($G7/(F7*DEF22V21))-1)*100,"NA"),"")</f>
        <v>-27.050635570564385</v>
      </c>
    </row>
    <row r="8" spans="1:21" ht="30" customHeight="1" x14ac:dyDescent="0.35">
      <c r="A8" s="194"/>
      <c r="B8" s="11"/>
      <c r="C8" s="203">
        <v>47.1</v>
      </c>
      <c r="D8" s="204">
        <v>45.3</v>
      </c>
      <c r="E8" s="204">
        <v>46.1</v>
      </c>
      <c r="F8" s="204">
        <v>47.9</v>
      </c>
      <c r="G8" s="204">
        <v>37.4</v>
      </c>
      <c r="H8" s="204"/>
      <c r="I8" s="205"/>
      <c r="J8" s="15"/>
      <c r="K8" s="215">
        <f>IF(C8&lt;&gt;"",IFERROR((($G8/(C8*DEF22V18))-1)*100,"NA"),"")</f>
        <v>-34.958988621662471</v>
      </c>
      <c r="L8" s="216">
        <f>IF(D8&lt;&gt;"",IFERROR((($G8/(D8*DEF22V19))-1)*100,"NA"),"")</f>
        <v>-29.585835122839043</v>
      </c>
      <c r="M8" s="216">
        <f>IF(E8&lt;&gt;"",IFERROR((($G8/(E8*DEF22V20))-1)*100,"NA"),"")</f>
        <v>-27.924343148889406</v>
      </c>
      <c r="N8" s="217">
        <f>IF(F8&lt;&gt;"",IFERROR((($G8/(F8*DEF22V21))-1)*100,"NA"),"")</f>
        <v>-27.050635570564385</v>
      </c>
    </row>
    <row r="9" spans="1:21" ht="30" customHeight="1" x14ac:dyDescent="0.35">
      <c r="A9" s="194"/>
      <c r="B9" s="11"/>
      <c r="C9" s="203"/>
      <c r="D9" s="204"/>
      <c r="E9" s="204"/>
      <c r="F9" s="204"/>
      <c r="G9" s="204"/>
      <c r="H9" s="204"/>
      <c r="I9" s="205"/>
      <c r="J9" s="15"/>
      <c r="K9" s="215" t="str">
        <f t="shared" ref="K9" si="3">IF(C9&lt;&gt;"",IFERROR((($G9/(C9*DEF22V18))-1)*100,"NA"),"")</f>
        <v/>
      </c>
      <c r="L9" s="216" t="str">
        <f>IF(D9&lt;&gt;"",IFERROR((($G9/(D9*DEF22V19))-1)*100,"NA"),"")</f>
        <v/>
      </c>
      <c r="M9" s="216" t="str">
        <f>IF(E9&lt;&gt;"",IFERROR((($G9/(E9*DEF22V20))-1)*100,"NA"),"")</f>
        <v/>
      </c>
      <c r="N9" s="217" t="str">
        <f>IF(F9&lt;&gt;"",IFERROR((($G9/(F9*DEF22V21))-1)*100,"NA"),"")</f>
        <v/>
      </c>
      <c r="R9" s="48"/>
      <c r="S9" s="48"/>
      <c r="T9" s="48"/>
      <c r="U9" s="48"/>
    </row>
    <row r="10" spans="1:21" ht="30" customHeight="1" x14ac:dyDescent="0.35">
      <c r="A10" s="193" t="s">
        <v>137</v>
      </c>
      <c r="B10" s="11"/>
      <c r="C10" s="200">
        <f t="shared" ref="C10:I10" si="4">IF(C11&lt;&gt;"",SUM(C11:C12),"")</f>
        <v>6.9</v>
      </c>
      <c r="D10" s="201">
        <f t="shared" si="4"/>
        <v>7.6</v>
      </c>
      <c r="E10" s="201">
        <f t="shared" si="4"/>
        <v>7.1</v>
      </c>
      <c r="F10" s="201">
        <f t="shared" si="4"/>
        <v>7.2</v>
      </c>
      <c r="G10" s="201">
        <f t="shared" si="4"/>
        <v>8.6999999999999993</v>
      </c>
      <c r="H10" s="201" t="str">
        <f t="shared" si="4"/>
        <v/>
      </c>
      <c r="I10" s="202" t="str">
        <f t="shared" si="4"/>
        <v/>
      </c>
      <c r="J10" s="15"/>
      <c r="K10" s="212">
        <f>IF(C11&lt;&gt;"",IFERROR((($G10/(C10*DEF22V18))-1)*100,"NA"),"")</f>
        <v>3.2777463865045542</v>
      </c>
      <c r="L10" s="213">
        <f>IF(D11&lt;&gt;"",IFERROR((($G10/(D10*DEF22V19))-1)*100,"NA"),"")</f>
        <v>-2.3679759367509767</v>
      </c>
      <c r="M10" s="213">
        <f>IF(E11&lt;&gt;"",IFERROR((($G10/(E10*DEF22V20))-1)*100,"NA"),"")</f>
        <v>8.8626334762179848</v>
      </c>
      <c r="N10" s="214">
        <f>IF(F11&lt;&gt;"",IFERROR((($G10/(F10*DEF22V21))-1)*100,"NA"),"")</f>
        <v>12.894342835259586</v>
      </c>
    </row>
    <row r="11" spans="1:21" ht="30" customHeight="1" x14ac:dyDescent="0.35">
      <c r="A11" s="194"/>
      <c r="B11" s="11"/>
      <c r="C11" s="203">
        <v>6.9</v>
      </c>
      <c r="D11" s="204">
        <v>7.6</v>
      </c>
      <c r="E11" s="204">
        <v>7.1</v>
      </c>
      <c r="F11" s="204">
        <v>7.2</v>
      </c>
      <c r="G11" s="204">
        <v>8.6999999999999993</v>
      </c>
      <c r="H11" s="204"/>
      <c r="I11" s="205"/>
      <c r="J11" s="15"/>
      <c r="K11" s="215">
        <f>IF(C11&lt;&gt;"",IFERROR((($G11/(C11*DEF22V18))-1)*100,"NA"),"")</f>
        <v>3.2777463865045542</v>
      </c>
      <c r="L11" s="216">
        <f>IF(D11&lt;&gt;"",IFERROR((($G11/(D11*DEF22V19))-1)*100,"NA"),"")</f>
        <v>-2.3679759367509767</v>
      </c>
      <c r="M11" s="216">
        <f>IF(E11&lt;&gt;"",IFERROR((($G11/(E11*DEF22V20))-1)*100,"NA"),"")</f>
        <v>8.8626334762179848</v>
      </c>
      <c r="N11" s="217">
        <f>IF(F11&lt;&gt;"",IFERROR((($G11/(F11*DEF22V21))-1)*100,"NA"),"")</f>
        <v>12.894342835259586</v>
      </c>
    </row>
    <row r="12" spans="1:21" ht="30" customHeight="1" x14ac:dyDescent="0.35">
      <c r="A12" s="194"/>
      <c r="B12" s="11"/>
      <c r="C12" s="203"/>
      <c r="D12" s="204"/>
      <c r="E12" s="204"/>
      <c r="F12" s="204"/>
      <c r="G12" s="204"/>
      <c r="H12" s="204"/>
      <c r="I12" s="205"/>
      <c r="J12" s="15"/>
      <c r="K12" s="215" t="str">
        <f>IF(C12&lt;&gt;"",IFERROR((($G12/(C12*DEF22V18))-1)*100,"NA"),"")</f>
        <v/>
      </c>
      <c r="L12" s="216" t="str">
        <f>IF(D12&lt;&gt;"",IFERROR((($G12/(D12*DEF22V19))-1)*100,"NA"),"")</f>
        <v/>
      </c>
      <c r="M12" s="216" t="str">
        <f>IF(E12&lt;&gt;"",IFERROR((($G12/(E12*DEF22V20))-1)*100,"NA"),"")</f>
        <v/>
      </c>
      <c r="N12" s="217" t="str">
        <f>IF(F12&lt;&gt;"",IFERROR((($G12/(F12*DEF22V21))-1)*100,"NA"),"")</f>
        <v/>
      </c>
    </row>
    <row r="13" spans="1:21" ht="30" customHeight="1" x14ac:dyDescent="0.35">
      <c r="A13" s="193" t="s">
        <v>90</v>
      </c>
      <c r="B13" s="11"/>
      <c r="C13" s="200">
        <f t="shared" ref="C13:G13" si="5">IF(C14&lt;&gt;"",SUM(C14:C15),"")</f>
        <v>10.6</v>
      </c>
      <c r="D13" s="201">
        <f t="shared" si="5"/>
        <v>11.1</v>
      </c>
      <c r="E13" s="201">
        <f t="shared" si="5"/>
        <v>11.8</v>
      </c>
      <c r="F13" s="201">
        <f t="shared" si="5"/>
        <v>7.9</v>
      </c>
      <c r="G13" s="201">
        <f t="shared" si="5"/>
        <v>7.7</v>
      </c>
      <c r="H13" s="201" t="str">
        <f t="shared" ref="H13:I13" si="6">IF(H14&lt;&gt;"",SUM(H14:H15),"")</f>
        <v/>
      </c>
      <c r="I13" s="202" t="str">
        <f t="shared" si="6"/>
        <v/>
      </c>
      <c r="J13" s="2"/>
      <c r="K13" s="212">
        <f>IF(C14&lt;&gt;"",IFERROR((($G13/(C13*DEF22V18))-1)*100,"NA"),"")</f>
        <v>-40.499385539850472</v>
      </c>
      <c r="L13" s="213">
        <f>IF(D14&lt;&gt;"",IFERROR((($G13/(D13*DEF22V19))-1)*100,"NA"),"")</f>
        <v>-40.836429034054746</v>
      </c>
      <c r="M13" s="213">
        <f>IF(E14&lt;&gt;"",IFERROR((($G13/(E13*DEF22V20))-1)*100,"NA"),"")</f>
        <v>-42.026883185809105</v>
      </c>
      <c r="N13" s="214">
        <f>IF(F14&lt;&gt;"",IFERROR((($G13/(F13*DEF22V21))-1)*100,"NA"),"")</f>
        <v>-8.935510449777496</v>
      </c>
    </row>
    <row r="14" spans="1:21" ht="30" customHeight="1" x14ac:dyDescent="0.35">
      <c r="A14" s="194"/>
      <c r="B14" s="11"/>
      <c r="C14" s="203">
        <v>10.6</v>
      </c>
      <c r="D14" s="204">
        <v>11.1</v>
      </c>
      <c r="E14" s="204">
        <v>11.8</v>
      </c>
      <c r="F14" s="204">
        <v>7.9</v>
      </c>
      <c r="G14" s="204">
        <v>7.7</v>
      </c>
      <c r="H14" s="204"/>
      <c r="I14" s="205"/>
      <c r="J14" s="15"/>
      <c r="K14" s="215">
        <f>IF(C14&lt;&gt;"",IFERROR((($G14/(C14*DEF22V18))-1)*100,"NA"),"")</f>
        <v>-40.499385539850472</v>
      </c>
      <c r="L14" s="216">
        <f>IF(D14&lt;&gt;"",IFERROR((($G14/(D14*DEF22V19))-1)*100,"NA"),"")</f>
        <v>-40.836429034054746</v>
      </c>
      <c r="M14" s="216">
        <f>IF(E14&lt;&gt;"",IFERROR((($G14/(E14*DEF22V20))-1)*100,"NA"),"")</f>
        <v>-42.026883185809105</v>
      </c>
      <c r="N14" s="217">
        <f>IF(F14&lt;&gt;"",IFERROR((($G14/(F14*DEF22V21))-1)*100,"NA"),"")</f>
        <v>-8.935510449777496</v>
      </c>
    </row>
    <row r="15" spans="1:21" ht="30" customHeight="1" thickBot="1" x14ac:dyDescent="0.4">
      <c r="A15" s="195"/>
      <c r="B15" s="12"/>
      <c r="C15" s="206"/>
      <c r="D15" s="207"/>
      <c r="E15" s="207"/>
      <c r="F15" s="207"/>
      <c r="G15" s="207"/>
      <c r="H15" s="207"/>
      <c r="I15" s="208"/>
      <c r="J15" s="34"/>
      <c r="K15" s="218" t="str">
        <f>IF(C15&lt;&gt;"",IFERROR((($G15/(C15*DEF22V18))-1)*100,"NA"),"")</f>
        <v/>
      </c>
      <c r="L15" s="219" t="str">
        <f>IF(D15&lt;&gt;"",IFERROR((($G15/(D15*DEF22V19))-1)*100,"NA"),"")</f>
        <v/>
      </c>
      <c r="M15" s="219" t="str">
        <f>IF(E15&lt;&gt;"",IFERROR((($G15/(E15*DEF22V20))-1)*100,"NA"),"")</f>
        <v/>
      </c>
      <c r="N15" s="220" t="str">
        <f>IF(F15&lt;&gt;"",IFERROR((($G15/(F15*DEF22V21))-1)*100,"NA"),"")</f>
        <v/>
      </c>
    </row>
    <row r="16" spans="1:21" ht="51.95" customHeight="1" x14ac:dyDescent="0.35">
      <c r="A16" s="53" t="s">
        <v>94</v>
      </c>
      <c r="B16" s="47"/>
      <c r="C16" s="47"/>
      <c r="D16" s="47"/>
      <c r="E16" s="47"/>
      <c r="F16" s="47"/>
      <c r="G16" s="47"/>
      <c r="H16" s="47"/>
      <c r="I16" s="47"/>
      <c r="J16" s="47"/>
      <c r="K16" s="47"/>
      <c r="L16" s="47"/>
      <c r="M16" s="47"/>
      <c r="N16" s="47"/>
    </row>
    <row r="17" spans="1:15" ht="51.75" x14ac:dyDescent="0.35">
      <c r="A17" s="50" t="s">
        <v>508</v>
      </c>
      <c r="B17" s="47"/>
      <c r="C17" s="47"/>
      <c r="D17" s="47"/>
      <c r="E17" s="47"/>
      <c r="F17" s="47"/>
      <c r="G17" s="47"/>
      <c r="H17" s="47"/>
      <c r="I17" s="47"/>
      <c r="J17" s="47"/>
      <c r="K17" s="47"/>
      <c r="L17" s="47"/>
      <c r="M17" s="47"/>
      <c r="N17" s="47"/>
      <c r="O17" s="47"/>
    </row>
    <row r="18" spans="1:15" ht="92.1" customHeight="1" x14ac:dyDescent="0.35">
      <c r="A18" s="53" t="s">
        <v>470</v>
      </c>
      <c r="B18" s="47"/>
      <c r="C18" s="47"/>
      <c r="D18" s="47"/>
      <c r="E18" s="47"/>
      <c r="F18" s="47"/>
      <c r="G18" s="47"/>
      <c r="H18" s="47"/>
      <c r="I18" s="47"/>
      <c r="J18" s="47"/>
      <c r="K18" s="47"/>
      <c r="L18" s="47"/>
      <c r="M18" s="47"/>
      <c r="N18" s="47"/>
    </row>
    <row r="19" spans="1:15" ht="89.25" x14ac:dyDescent="0.35">
      <c r="A19" s="54" t="s">
        <v>473</v>
      </c>
      <c r="B19" s="47"/>
      <c r="C19" s="47"/>
      <c r="D19" s="47"/>
      <c r="E19" s="47"/>
      <c r="F19" s="47"/>
      <c r="G19" s="47"/>
      <c r="H19" s="47"/>
      <c r="I19" s="47"/>
      <c r="J19" s="47"/>
      <c r="K19" s="47"/>
      <c r="L19" s="47"/>
      <c r="M19" s="47"/>
      <c r="N19" s="47"/>
    </row>
  </sheetData>
  <conditionalFormatting sqref="C6:I6">
    <cfRule type="expression" dxfId="42" priority="52">
      <formula>ABS(C6-SUM(C8:C9,C11:C12,C14:C15))&gt;0.0000005</formula>
    </cfRule>
    <cfRule type="expression" dxfId="41" priority="53">
      <formula>ABS(C6-SUM(C7,C10,C13))&gt;0.0000005</formula>
    </cfRule>
  </conditionalFormatting>
  <conditionalFormatting sqref="C7:I7">
    <cfRule type="expression" dxfId="40" priority="4">
      <formula>ABS(C7-SUM(C8:C9))&gt;0.0000005</formula>
    </cfRule>
  </conditionalFormatting>
  <conditionalFormatting sqref="C10:I10">
    <cfRule type="expression" dxfId="39" priority="54">
      <formula>ABS(C10-SUM(C11:C12))&gt;0.0000005</formula>
    </cfRule>
  </conditionalFormatting>
  <conditionalFormatting sqref="C13:I13">
    <cfRule type="expression" dxfId="38" priority="2">
      <formula>ABS(C13-SUM(C14:C15))&gt;0.0000005</formula>
    </cfRule>
  </conditionalFormatting>
  <dataValidations count="1">
    <dataValidation type="custom" allowBlank="1" showInputMessage="1" showErrorMessage="1" errorTitle="No modificable" error="Esta celda no se puede modificar" promptTitle="No modificable" prompt="Esta celda no puede ser modificada" sqref="K6:N15" xr:uid="{00000000-0002-0000-0300-000000000000}">
      <formula1>K6</formula1>
    </dataValidation>
  </dataValidations>
  <pageMargins left="0.7" right="0.7" top="0.75" bottom="0.75" header="0.3" footer="0.3"/>
  <pageSetup scale="38" orientation="portrait" r:id="rId1"/>
  <colBreaks count="1" manualBreakCount="1">
    <brk id="14"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U13"/>
  <sheetViews>
    <sheetView view="pageBreakPreview" zoomScale="60" zoomScaleNormal="60" workbookViewId="0">
      <selection activeCell="B8" sqref="B8"/>
    </sheetView>
  </sheetViews>
  <sheetFormatPr baseColWidth="10" defaultColWidth="11.42578125" defaultRowHeight="18" x14ac:dyDescent="0.35"/>
  <cols>
    <col min="1" max="1" width="42.42578125" style="28" customWidth="1"/>
    <col min="2" max="4" width="15.7109375" style="28" customWidth="1"/>
    <col min="5" max="5" width="1.7109375" style="28" customWidth="1"/>
    <col min="6" max="8" width="15.7109375" style="28" customWidth="1"/>
    <col min="9" max="9" width="1.7109375" style="28" customWidth="1"/>
    <col min="10" max="14" width="15.7109375" style="28" customWidth="1"/>
    <col min="15" max="15" width="1.7109375" style="28" customWidth="1"/>
    <col min="16" max="17" width="15.7109375" style="28" customWidth="1"/>
    <col min="18" max="16384" width="11.42578125" style="28"/>
  </cols>
  <sheetData>
    <row r="1" spans="1:21" ht="28.5" thickBot="1" x14ac:dyDescent="0.55000000000000004">
      <c r="A1" s="100" t="str">
        <f>'I.Clasificación económica'!$A$1</f>
        <v>Televisión Metropolitana, S.A. de C.V.</v>
      </c>
      <c r="B1" s="101"/>
      <c r="C1" s="101"/>
      <c r="D1" s="101"/>
      <c r="E1" s="101"/>
      <c r="F1" s="101"/>
      <c r="G1" s="101"/>
    </row>
    <row r="2" spans="1:21" x14ac:dyDescent="0.35">
      <c r="A2" s="55" t="s">
        <v>95</v>
      </c>
      <c r="B2" s="6"/>
      <c r="C2" s="6"/>
      <c r="D2" s="6"/>
      <c r="E2" s="56"/>
      <c r="F2" s="6"/>
      <c r="G2" s="6"/>
      <c r="H2" s="6"/>
      <c r="I2" s="56"/>
      <c r="J2" s="6"/>
      <c r="K2" s="6"/>
      <c r="L2" s="6"/>
      <c r="M2" s="6"/>
      <c r="N2" s="6"/>
      <c r="O2" s="56"/>
      <c r="P2" s="6"/>
      <c r="Q2" s="7"/>
    </row>
    <row r="3" spans="1:21" ht="18.75" thickBot="1" x14ac:dyDescent="0.4">
      <c r="A3" s="441"/>
      <c r="B3" s="57" t="s">
        <v>506</v>
      </c>
      <c r="C3" s="57"/>
      <c r="D3" s="57"/>
      <c r="E3" s="58"/>
      <c r="F3" s="57" t="s">
        <v>507</v>
      </c>
      <c r="G3" s="57"/>
      <c r="H3" s="57"/>
      <c r="I3" s="58"/>
      <c r="J3" s="57" t="s">
        <v>118</v>
      </c>
      <c r="K3" s="57"/>
      <c r="L3" s="57"/>
      <c r="M3" s="57"/>
      <c r="N3" s="57"/>
      <c r="O3" s="58"/>
      <c r="P3" s="57" t="s">
        <v>97</v>
      </c>
      <c r="Q3" s="59"/>
    </row>
    <row r="4" spans="1:21" ht="54.75" thickBot="1" x14ac:dyDescent="0.4">
      <c r="A4" s="440" t="s">
        <v>96</v>
      </c>
      <c r="B4" s="124" t="s">
        <v>157</v>
      </c>
      <c r="C4" s="125" t="s">
        <v>512</v>
      </c>
      <c r="D4" s="60" t="s">
        <v>498</v>
      </c>
      <c r="E4" s="61"/>
      <c r="F4" s="124" t="s">
        <v>119</v>
      </c>
      <c r="G4" s="124" t="s">
        <v>497</v>
      </c>
      <c r="H4" s="60" t="s">
        <v>498</v>
      </c>
      <c r="I4" s="61"/>
      <c r="J4" s="124" t="s">
        <v>499</v>
      </c>
      <c r="K4" s="124" t="s">
        <v>500</v>
      </c>
      <c r="L4" s="124" t="s">
        <v>501</v>
      </c>
      <c r="M4" s="124" t="s">
        <v>502</v>
      </c>
      <c r="N4" s="60" t="s">
        <v>503</v>
      </c>
      <c r="O4" s="61"/>
      <c r="P4" s="124" t="s">
        <v>504</v>
      </c>
      <c r="Q4" s="62" t="s">
        <v>505</v>
      </c>
    </row>
    <row r="5" spans="1:21" ht="18.75" thickBot="1" x14ac:dyDescent="0.4">
      <c r="A5" s="297" t="s">
        <v>6</v>
      </c>
      <c r="B5" s="174">
        <f>IF(Vacíos!$B$95&gt;2,SUM(B6:B8),"")</f>
        <v>67.950011000000003</v>
      </c>
      <c r="C5" s="175">
        <f>IF(Vacíos!$B$95&gt;2,SUM(C6:C8),"")</f>
        <v>1</v>
      </c>
      <c r="D5" s="177">
        <f>IF(Vacíos!D$95&gt;2,SUM(D6:D8),"")</f>
        <v>3</v>
      </c>
      <c r="E5" s="8"/>
      <c r="F5" s="174">
        <f>IF(Vacíos!$F$95&gt;2,SUM(F6:F8),"")</f>
        <v>66.281360000000006</v>
      </c>
      <c r="G5" s="175">
        <f>IF(Vacíos!$F$95&gt;2,SUM(G6:G8),"")</f>
        <v>1</v>
      </c>
      <c r="H5" s="177">
        <f>IF(Vacíos!H$95&gt;2,SUM(H6:H8),"")</f>
        <v>3</v>
      </c>
      <c r="I5" s="8"/>
      <c r="J5" s="186">
        <f>IF(Vacíos!J$95&gt;2,SUM(J6:J8),"")</f>
        <v>152</v>
      </c>
      <c r="K5" s="176">
        <f>IF(Vacíos!K$95&gt;2,SUM(K6:K8),"")</f>
        <v>9</v>
      </c>
      <c r="L5" s="176">
        <f>IF(Vacíos!L$95&gt;2,SUM(L6:L8),"")</f>
        <v>9</v>
      </c>
      <c r="M5" s="176">
        <f>IF(Vacíos!M$95&gt;2,SUM(M6:M8),"")</f>
        <v>11</v>
      </c>
      <c r="N5" s="177" t="str">
        <f>IF(Vacíos!N$95&gt;2,SUM(N6:N8),"")</f>
        <v/>
      </c>
      <c r="O5" s="8"/>
      <c r="P5" s="191">
        <f>IF(AND(Vacíos!$F95&gt;2,Vacíos!$B95&gt;2),IFERROR((($F5/(B5*DEF22V21))-1)*100,"NA"),"")</f>
        <v>-8.8645582025077445</v>
      </c>
      <c r="Q5" s="187">
        <f>IF(OR(Vacíos!B95&gt;0,Vacíos!F95&gt;0),($G5-C5)*100,"")</f>
        <v>0</v>
      </c>
    </row>
    <row r="6" spans="1:21" ht="39" customHeight="1" x14ac:dyDescent="0.35">
      <c r="A6" s="172" t="s">
        <v>124</v>
      </c>
      <c r="B6" s="178">
        <v>25.128216999999999</v>
      </c>
      <c r="C6" s="179">
        <f>IF(Vacíos!$B$95&gt;2,B6/$B$5,"")</f>
        <v>0.36980445816263369</v>
      </c>
      <c r="D6" s="180">
        <v>1</v>
      </c>
      <c r="E6" s="8"/>
      <c r="F6" s="178">
        <v>20.184472</v>
      </c>
      <c r="G6" s="179">
        <f>IF(Vacíos!$F$95&gt;2,F6/$F$5,"")</f>
        <v>0.30452712497148515</v>
      </c>
      <c r="H6" s="180">
        <v>1</v>
      </c>
      <c r="I6" s="8"/>
      <c r="J6" s="135">
        <v>11</v>
      </c>
      <c r="K6" s="136">
        <v>3</v>
      </c>
      <c r="L6" s="136">
        <v>3</v>
      </c>
      <c r="M6" s="136">
        <v>3</v>
      </c>
      <c r="N6" s="182"/>
      <c r="O6" s="8"/>
      <c r="P6" s="188">
        <f>IF(AND(Vacíos!$F96&gt;0,Vacíos!$B96&gt;0),IFERROR((($F6/(B6*DEF22V21))-1)*100,"NA"),"")</f>
        <v>-24.951650903594434</v>
      </c>
      <c r="Q6" s="109">
        <f>IF(OR(Vacíos!B96&gt;0,Vacíos!F96&gt;0),($G6-C6)*100,"")</f>
        <v>-6.5277333191148532</v>
      </c>
    </row>
    <row r="7" spans="1:21" ht="37.5" customHeight="1" x14ac:dyDescent="0.35">
      <c r="A7" s="130" t="s">
        <v>104</v>
      </c>
      <c r="B7" s="181">
        <v>1.124371</v>
      </c>
      <c r="C7" s="63">
        <f>IF(Vacíos!$B$95&gt;2,B7/$B$5,"")</f>
        <v>1.6547031905557747E-2</v>
      </c>
      <c r="D7" s="182">
        <v>1</v>
      </c>
      <c r="E7" s="8"/>
      <c r="F7" s="181">
        <v>2.238305</v>
      </c>
      <c r="G7" s="63">
        <f>IF(Vacíos!$F$95&gt;2,F7/$F$5,"")</f>
        <v>3.376975065086172E-2</v>
      </c>
      <c r="H7" s="182">
        <v>1</v>
      </c>
      <c r="I7" s="8"/>
      <c r="J7" s="135">
        <v>1</v>
      </c>
      <c r="K7" s="136">
        <v>0</v>
      </c>
      <c r="L7" s="136">
        <v>0</v>
      </c>
      <c r="M7" s="136">
        <v>2</v>
      </c>
      <c r="N7" s="182"/>
      <c r="O7" s="8"/>
      <c r="P7" s="189">
        <f>IF(AND(Vacíos!$F97&gt;0,Vacíos!$B97&gt;0),IFERROR((($F7/(B7*DEF22V21))-1)*100,"NA"),"")</f>
        <v>85.992337630275301</v>
      </c>
      <c r="Q7" s="109">
        <f>IF(OR(Vacíos!B97&gt;0,Vacíos!F97&gt;0),($G7-C7)*100,"")</f>
        <v>1.7222718745303973</v>
      </c>
    </row>
    <row r="8" spans="1:21" ht="44.25" customHeight="1" thickBot="1" x14ac:dyDescent="0.4">
      <c r="A8" s="173" t="s">
        <v>105</v>
      </c>
      <c r="B8" s="183">
        <v>41.697423000000001</v>
      </c>
      <c r="C8" s="64">
        <f>IF(Vacíos!$B$95&gt;2,B8/$B$5,"")</f>
        <v>0.61364850993180853</v>
      </c>
      <c r="D8" s="184">
        <v>1</v>
      </c>
      <c r="E8" s="65"/>
      <c r="F8" s="183">
        <v>43.858583000000003</v>
      </c>
      <c r="G8" s="64">
        <f>IF(Vacíos!$F$95&gt;2,F8/$F$5,"")</f>
        <v>0.66170312437765311</v>
      </c>
      <c r="H8" s="184">
        <v>1</v>
      </c>
      <c r="I8" s="34"/>
      <c r="J8" s="185">
        <v>140</v>
      </c>
      <c r="K8" s="91">
        <v>6</v>
      </c>
      <c r="L8" s="91">
        <v>6</v>
      </c>
      <c r="M8" s="91">
        <v>6</v>
      </c>
      <c r="N8" s="184"/>
      <c r="O8" s="65"/>
      <c r="P8" s="190">
        <f>IF(AND(Vacíos!$F98&gt;0,Vacíos!$B98&gt;0),IFERROR((($F8/(B8*DEF22V21))-1)*100,"NA"),"")</f>
        <v>-1.7277715126535309</v>
      </c>
      <c r="Q8" s="110">
        <f>IF(OR(Vacíos!B98&gt;0,Vacíos!F98&gt;0),($G8-C8)*100,"")</f>
        <v>4.8054614445844575</v>
      </c>
    </row>
    <row r="9" spans="1:21" ht="51.75" x14ac:dyDescent="0.35">
      <c r="A9" s="98" t="s">
        <v>511</v>
      </c>
      <c r="B9" s="47"/>
      <c r="C9" s="47"/>
      <c r="D9" s="47"/>
      <c r="E9" s="67"/>
      <c r="F9" s="47"/>
      <c r="G9" s="47"/>
      <c r="H9" s="47"/>
      <c r="I9" s="67"/>
      <c r="J9" s="47"/>
      <c r="K9" s="47"/>
      <c r="L9" s="47"/>
      <c r="M9" s="47"/>
      <c r="N9" s="47"/>
      <c r="O9" s="67"/>
      <c r="P9" s="47"/>
      <c r="Q9" s="47"/>
      <c r="R9" s="47"/>
      <c r="S9" s="47"/>
      <c r="T9" s="47"/>
      <c r="U9" s="47"/>
    </row>
    <row r="10" spans="1:21" ht="64.5" x14ac:dyDescent="0.35">
      <c r="A10" s="98" t="s">
        <v>158</v>
      </c>
      <c r="E10" s="67"/>
      <c r="I10" s="67"/>
      <c r="L10" s="103"/>
      <c r="O10" s="67"/>
    </row>
    <row r="11" spans="1:21" ht="76.5" x14ac:dyDescent="0.35">
      <c r="A11" s="40" t="s">
        <v>474</v>
      </c>
      <c r="E11" s="47"/>
      <c r="I11" s="47"/>
      <c r="O11" s="47"/>
    </row>
    <row r="12" spans="1:21" x14ac:dyDescent="0.35">
      <c r="E12" s="47"/>
      <c r="I12" s="47"/>
      <c r="O12" s="47"/>
    </row>
    <row r="13" spans="1:21" x14ac:dyDescent="0.35">
      <c r="E13" s="47"/>
      <c r="I13" s="47"/>
      <c r="O13" s="47"/>
    </row>
  </sheetData>
  <sheetProtection algorithmName="SHA-512" hashValue="AUZgylEMajNr1wep4eCBYTX7bL9f8znDlndCFelPKz2iGywfk+ZUcE6TRBrVVdbVvX64USMXr8bI/roPddtIIw==" saltValue="/O76GVOaoaLA3SraeEVzsg==" spinCount="100000" sheet="1" formatCells="0" formatColumns="0" formatRows="0" insertRows="0" deleteRows="0"/>
  <conditionalFormatting sqref="B5:N5">
    <cfRule type="expression" dxfId="37" priority="1">
      <formula>ABS(B5-SUM(B6:B8))&gt;0.0000005</formula>
    </cfRule>
  </conditionalFormatting>
  <dataValidations count="1">
    <dataValidation type="custom" allowBlank="1" showInputMessage="1" showErrorMessage="1" errorTitle="No modificable" error="Esta celda no se puede modificar" promptTitle="No modificable" prompt="Esta celda no puede ser modificada" sqref="P5:Q8" xr:uid="{00000000-0002-0000-0400-000000000000}">
      <formula1>P5</formula1>
    </dataValidation>
  </dataValidations>
  <pageMargins left="0.7" right="0.7" top="0.75" bottom="0.75" header="0.3" footer="0.3"/>
  <pageSetup scale="34" orientation="portrait" r:id="rId1"/>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K18"/>
  <sheetViews>
    <sheetView zoomScale="115" zoomScaleNormal="115" workbookViewId="0">
      <selection activeCell="F13" sqref="F13"/>
    </sheetView>
  </sheetViews>
  <sheetFormatPr baseColWidth="10" defaultColWidth="11.42578125" defaultRowHeight="18" x14ac:dyDescent="0.35"/>
  <cols>
    <col min="1" max="1" width="40.7109375" style="28" customWidth="1"/>
    <col min="2" max="3" width="13.7109375" style="28" customWidth="1"/>
    <col min="4" max="4" width="20.7109375" style="28" customWidth="1"/>
    <col min="5" max="5" width="1.7109375" style="28" customWidth="1"/>
    <col min="6" max="7" width="13.7109375" style="28" customWidth="1"/>
    <col min="8" max="8" width="20.7109375" style="28" customWidth="1"/>
    <col min="9" max="9" width="1.7109375" style="28" customWidth="1"/>
    <col min="10" max="10" width="20.7109375" style="28" customWidth="1"/>
    <col min="11" max="11" width="38.28515625" style="28" customWidth="1"/>
    <col min="12" max="16384" width="11.42578125" style="28"/>
  </cols>
  <sheetData>
    <row r="1" spans="1:11" ht="28.5" thickBot="1" x14ac:dyDescent="0.55000000000000004">
      <c r="A1" s="102" t="str">
        <f>'I.Clasificación económica'!$A$1</f>
        <v>Televisión Metropolitana, S.A. de C.V.</v>
      </c>
      <c r="B1" s="101"/>
      <c r="C1" s="101"/>
      <c r="D1" s="101"/>
    </row>
    <row r="2" spans="1:11" ht="15.75" customHeight="1" thickBot="1" x14ac:dyDescent="0.4">
      <c r="A2" s="68" t="s">
        <v>476</v>
      </c>
      <c r="B2" s="56"/>
      <c r="C2" s="56"/>
      <c r="D2" s="56"/>
      <c r="E2" s="56"/>
      <c r="F2" s="56"/>
      <c r="G2" s="56"/>
      <c r="H2" s="56"/>
      <c r="I2" s="56"/>
      <c r="J2" s="56"/>
      <c r="K2" s="69"/>
    </row>
    <row r="3" spans="1:11" ht="28.5" customHeight="1" x14ac:dyDescent="0.35">
      <c r="A3" s="156"/>
      <c r="B3" s="157" t="s">
        <v>159</v>
      </c>
      <c r="C3" s="157"/>
      <c r="D3" s="157"/>
      <c r="E3" s="158"/>
      <c r="F3" s="157" t="s">
        <v>160</v>
      </c>
      <c r="G3" s="157"/>
      <c r="H3" s="157"/>
      <c r="I3" s="158"/>
      <c r="J3" s="159" t="s">
        <v>6</v>
      </c>
      <c r="K3" s="160" t="s">
        <v>517</v>
      </c>
    </row>
    <row r="4" spans="1:11" ht="30" customHeight="1" x14ac:dyDescent="0.35">
      <c r="A4" s="161" t="s">
        <v>107</v>
      </c>
      <c r="B4" s="126" t="s">
        <v>131</v>
      </c>
      <c r="C4" s="127" t="s">
        <v>108</v>
      </c>
      <c r="D4" s="71" t="s">
        <v>134</v>
      </c>
      <c r="E4" s="162"/>
      <c r="F4" s="128" t="s">
        <v>131</v>
      </c>
      <c r="G4" s="127" t="s">
        <v>108</v>
      </c>
      <c r="H4" s="70" t="s">
        <v>134</v>
      </c>
      <c r="I4" s="61"/>
      <c r="J4" s="128" t="s">
        <v>134</v>
      </c>
      <c r="K4" s="163" t="s">
        <v>518</v>
      </c>
    </row>
    <row r="5" spans="1:11" ht="22.5" customHeight="1" thickBot="1" x14ac:dyDescent="0.4">
      <c r="A5" s="164"/>
      <c r="B5" s="165" t="s">
        <v>513</v>
      </c>
      <c r="C5" s="166"/>
      <c r="D5" s="167" t="s">
        <v>514</v>
      </c>
      <c r="E5" s="168"/>
      <c r="F5" s="169" t="s">
        <v>513</v>
      </c>
      <c r="G5" s="166"/>
      <c r="H5" s="167" t="s">
        <v>515</v>
      </c>
      <c r="I5" s="170"/>
      <c r="J5" s="169" t="s">
        <v>516</v>
      </c>
      <c r="K5" s="171" t="s">
        <v>161</v>
      </c>
    </row>
    <row r="6" spans="1:11" x14ac:dyDescent="0.35">
      <c r="A6" s="130" t="s">
        <v>109</v>
      </c>
      <c r="B6" s="135">
        <v>77</v>
      </c>
      <c r="C6" s="136">
        <v>326</v>
      </c>
      <c r="D6" s="155">
        <v>1.5314220000000001</v>
      </c>
      <c r="E6" s="8"/>
      <c r="F6" s="135">
        <v>10</v>
      </c>
      <c r="G6" s="136">
        <v>15</v>
      </c>
      <c r="H6" s="142">
        <v>0.40731200000000001</v>
      </c>
      <c r="I6" s="67"/>
      <c r="J6" s="148">
        <f>IF(AND(Vacíos!$D105&gt;0,Vacíos!$H105&gt;0),SUM(D6,H6),"")</f>
        <v>1.9387340000000002</v>
      </c>
      <c r="K6" s="149">
        <f>IF(AND(Vacíos!$D105&gt;0,Vacíos!$H105&gt;0,Vacíos!$D$109&gt;0,Vacíos!$H$109&gt;0),IFERROR((($J$10/(J6*DEF22V18))-1)*100,"NA"),"")</f>
        <v>-84.045227978966651</v>
      </c>
    </row>
    <row r="7" spans="1:11" x14ac:dyDescent="0.35">
      <c r="A7" s="130" t="s">
        <v>110</v>
      </c>
      <c r="B7" s="135">
        <v>71</v>
      </c>
      <c r="C7" s="136">
        <v>299</v>
      </c>
      <c r="D7" s="132">
        <v>0.77172200000000002</v>
      </c>
      <c r="E7" s="8"/>
      <c r="F7" s="135">
        <v>0</v>
      </c>
      <c r="G7" s="136">
        <v>0</v>
      </c>
      <c r="H7" s="142">
        <v>0</v>
      </c>
      <c r="I7" s="67"/>
      <c r="J7" s="148">
        <f>IF(AND(Vacíos!$D106&gt;0,Vacíos!$H106&gt;0),SUM(D7,H7),"")</f>
        <v>0.77172200000000002</v>
      </c>
      <c r="K7" s="149">
        <f>IF(AND(Vacíos!$D106&gt;0,Vacíos!$H106&gt;0,Vacíos!$D$109&gt;0,Vacíos!$H$109&gt;0),IFERROR((($J$10/(J7*DEF22V19))-1)*100,"NA"),"")</f>
        <v>-58.26523327959319</v>
      </c>
    </row>
    <row r="8" spans="1:11" x14ac:dyDescent="0.35">
      <c r="A8" s="130" t="s">
        <v>111</v>
      </c>
      <c r="B8" s="135">
        <v>7</v>
      </c>
      <c r="C8" s="136">
        <v>25</v>
      </c>
      <c r="D8" s="132">
        <v>0.26244400000000001</v>
      </c>
      <c r="E8" s="8"/>
      <c r="F8" s="135">
        <v>0</v>
      </c>
      <c r="G8" s="136">
        <v>0</v>
      </c>
      <c r="H8" s="142">
        <v>0</v>
      </c>
      <c r="I8" s="67"/>
      <c r="J8" s="148">
        <f>IF(AND(Vacíos!$D107&gt;0,Vacíos!$H107&gt;0),SUM(D8,H8),"")</f>
        <v>0.26244400000000001</v>
      </c>
      <c r="K8" s="149">
        <f>IF(AND(Vacíos!$D107&gt;0,Vacíos!$H107&gt;0,Vacíos!$D$109&gt;0,Vacíos!$H$109&gt;0),IFERROR((($J$10/(J8*DEF22V20))-1)*100,"NA"),"")</f>
        <v>27.836102882603008</v>
      </c>
    </row>
    <row r="9" spans="1:11" x14ac:dyDescent="0.35">
      <c r="A9" s="130" t="s">
        <v>112</v>
      </c>
      <c r="B9" s="137">
        <v>12</v>
      </c>
      <c r="C9" s="138">
        <v>50</v>
      </c>
      <c r="D9" s="132">
        <v>8.7834999999999996E-2</v>
      </c>
      <c r="E9" s="8"/>
      <c r="F9" s="137">
        <v>0</v>
      </c>
      <c r="G9" s="138">
        <v>0</v>
      </c>
      <c r="H9" s="143">
        <v>0</v>
      </c>
      <c r="I9" s="67"/>
      <c r="J9" s="148">
        <f>IF(AND(Vacíos!$D108&gt;0,Vacíos!$H108&gt;0),SUM(D9,H9),"")</f>
        <v>8.7834999999999996E-2</v>
      </c>
      <c r="K9" s="150">
        <f>IF(AND(Vacíos!$D108&gt;0,Vacíos!$H108&gt;0,Vacíos!$D$109&gt;0,Vacíos!$H$109&gt;0),IFERROR((($J$10/(J9*DEF22V21))-1)*100,"NA"),"")</f>
        <v>301.68910899089332</v>
      </c>
    </row>
    <row r="10" spans="1:11" x14ac:dyDescent="0.35">
      <c r="A10" s="130" t="s">
        <v>113</v>
      </c>
      <c r="B10" s="137">
        <v>23</v>
      </c>
      <c r="C10" s="138">
        <v>40</v>
      </c>
      <c r="D10" s="132">
        <v>0.347049</v>
      </c>
      <c r="E10" s="8"/>
      <c r="F10" s="137">
        <v>2</v>
      </c>
      <c r="G10" s="138">
        <v>2</v>
      </c>
      <c r="H10" s="143">
        <v>3.0585999999999999E-2</v>
      </c>
      <c r="I10" s="67"/>
      <c r="J10" s="148">
        <f>IF(AND(Vacíos!$D109&gt;0,Vacíos!$H109&gt;0),SUM(D10,H10),"")</f>
        <v>0.377635</v>
      </c>
      <c r="K10" s="151"/>
    </row>
    <row r="11" spans="1:11" x14ac:dyDescent="0.35">
      <c r="A11" s="130" t="s">
        <v>114</v>
      </c>
      <c r="B11" s="139"/>
      <c r="C11" s="140"/>
      <c r="D11" s="133"/>
      <c r="E11" s="8"/>
      <c r="F11" s="139"/>
      <c r="G11" s="140"/>
      <c r="H11" s="144"/>
      <c r="I11" s="67"/>
      <c r="J11" s="152" t="str">
        <f>IF(AND(Vacíos!$D110&gt;0,Vacíos!$H110&gt;0),SUM(D11,H11),"")</f>
        <v/>
      </c>
      <c r="K11" s="151"/>
    </row>
    <row r="12" spans="1:11" ht="18.75" thickBot="1" x14ac:dyDescent="0.4">
      <c r="A12" s="131" t="s">
        <v>115</v>
      </c>
      <c r="B12" s="141"/>
      <c r="C12" s="96"/>
      <c r="D12" s="134"/>
      <c r="E12" s="65"/>
      <c r="F12" s="145"/>
      <c r="G12" s="146"/>
      <c r="H12" s="147"/>
      <c r="I12" s="97"/>
      <c r="J12" s="153" t="str">
        <f>IF(AND(Vacíos!$D111&gt;0,Vacíos!$H111&gt;0),SUM(D12,H12),"")</f>
        <v/>
      </c>
      <c r="K12" s="154"/>
    </row>
    <row r="13" spans="1:11" ht="38.25" x14ac:dyDescent="0.35">
      <c r="A13" s="73" t="s">
        <v>23</v>
      </c>
      <c r="B13" s="74"/>
      <c r="C13" s="74"/>
      <c r="D13" s="74" t="s">
        <v>531</v>
      </c>
      <c r="E13" s="74"/>
      <c r="F13" s="74"/>
      <c r="G13" s="74"/>
      <c r="H13" s="47"/>
      <c r="I13" s="47"/>
      <c r="J13" s="47"/>
      <c r="K13" s="47"/>
    </row>
    <row r="14" spans="1:11" ht="51.75" x14ac:dyDescent="0.35">
      <c r="A14" s="52" t="s">
        <v>116</v>
      </c>
      <c r="B14" s="74"/>
      <c r="C14" s="74"/>
      <c r="D14" s="74"/>
      <c r="E14" s="74"/>
      <c r="F14" s="74"/>
      <c r="G14" s="74"/>
      <c r="H14" s="47"/>
      <c r="I14" s="47"/>
      <c r="J14" s="47"/>
      <c r="K14" s="47"/>
    </row>
    <row r="15" spans="1:11" ht="39.75" customHeight="1" x14ac:dyDescent="0.35">
      <c r="A15" s="52" t="s">
        <v>519</v>
      </c>
      <c r="B15" s="74"/>
      <c r="C15" s="74"/>
      <c r="D15" s="74"/>
      <c r="E15" s="46"/>
      <c r="F15" s="46"/>
      <c r="G15" s="47"/>
      <c r="H15" s="47"/>
      <c r="I15" s="47"/>
      <c r="J15" s="47"/>
      <c r="K15" s="47"/>
    </row>
    <row r="16" spans="1:11" ht="51.75" x14ac:dyDescent="0.35">
      <c r="A16" s="66" t="s">
        <v>162</v>
      </c>
      <c r="B16" s="75"/>
      <c r="C16" s="75"/>
      <c r="D16" s="75"/>
      <c r="E16" s="75"/>
      <c r="F16" s="75"/>
      <c r="G16" s="75"/>
      <c r="H16" s="46"/>
      <c r="I16" s="46"/>
      <c r="J16" s="46"/>
      <c r="K16" s="47"/>
    </row>
    <row r="17" spans="1:7" ht="64.5" x14ac:dyDescent="0.35">
      <c r="A17" s="66" t="s">
        <v>456</v>
      </c>
      <c r="D17" s="66"/>
      <c r="G17" s="66"/>
    </row>
    <row r="18" spans="1:7" ht="76.5" x14ac:dyDescent="0.35">
      <c r="A18" s="95" t="s">
        <v>475</v>
      </c>
    </row>
  </sheetData>
  <sheetProtection algorithmName="SHA-512" hashValue="oCeDedl6PjyOBYTDtBx3/5dH2J/rJ+8f9D31MWFG7laxGYzDwPoiXpz+mf7rou9vwKuX7P/IKX8f0O0jWD+g1g==" saltValue="d0H5+aDkwnJj/BAei5tkBg==" spinCount="100000" sheet="1" objects="1" scenarios="1" formatCells="0" formatColumns="0" formatRows="0" insertRows="0" deleteRows="0"/>
  <conditionalFormatting sqref="J6:J12">
    <cfRule type="expression" dxfId="36" priority="1">
      <formula>ABS(J6-SUM(D6,H6))&gt;0.0000005</formula>
    </cfRule>
  </conditionalFormatting>
  <dataValidations count="1">
    <dataValidation type="custom" allowBlank="1" showInputMessage="1" showErrorMessage="1" error="Esta celda no se puede modificar" promptTitle="No modificable" prompt="Esta celda no puede ser modificada" sqref="K6:K12" xr:uid="{00000000-0002-0000-0500-000000000000}">
      <formula1>K6</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59"/>
  <sheetViews>
    <sheetView topLeftCell="A25" zoomScale="70" zoomScaleNormal="70" workbookViewId="0">
      <selection activeCell="C48" sqref="C48:C49"/>
    </sheetView>
  </sheetViews>
  <sheetFormatPr baseColWidth="10" defaultColWidth="11.42578125" defaultRowHeight="15" x14ac:dyDescent="0.3"/>
  <cols>
    <col min="1" max="1" width="45.7109375" style="37" customWidth="1"/>
    <col min="2" max="2" width="37" style="37" customWidth="1"/>
    <col min="3" max="3" width="17.42578125" style="37" customWidth="1"/>
    <col min="4" max="16384" width="11.42578125" style="37"/>
  </cols>
  <sheetData>
    <row r="1" spans="1:9" s="45" customFormat="1" ht="27.75" x14ac:dyDescent="0.5">
      <c r="A1" s="102" t="str">
        <f>'I.Clasificación económica'!$A$1</f>
        <v>Televisión Metropolitana, S.A. de C.V.</v>
      </c>
      <c r="B1" s="100"/>
    </row>
    <row r="2" spans="1:9" ht="18.75" customHeight="1" x14ac:dyDescent="0.3">
      <c r="A2" s="76" t="s">
        <v>142</v>
      </c>
      <c r="B2" s="77"/>
      <c r="C2" s="77"/>
    </row>
    <row r="3" spans="1:9" ht="30" customHeight="1" thickBot="1" x14ac:dyDescent="0.55000000000000004">
      <c r="A3" s="45"/>
    </row>
    <row r="4" spans="1:9" ht="30" customHeight="1" thickBot="1" x14ac:dyDescent="0.35">
      <c r="A4" s="30" t="s">
        <v>485</v>
      </c>
      <c r="B4" s="308">
        <v>2018</v>
      </c>
    </row>
    <row r="5" spans="1:9" ht="123.75" customHeight="1" thickBot="1" x14ac:dyDescent="0.35">
      <c r="A5" s="443" t="s">
        <v>529</v>
      </c>
      <c r="B5" s="309"/>
      <c r="C5" s="78"/>
      <c r="D5" s="66"/>
    </row>
    <row r="6" spans="1:9" ht="30" customHeight="1" thickBot="1" x14ac:dyDescent="0.35"/>
    <row r="7" spans="1:9" ht="30" customHeight="1" thickBot="1" x14ac:dyDescent="0.4">
      <c r="A7" s="79"/>
      <c r="B7" s="80" t="s">
        <v>149</v>
      </c>
      <c r="C7" s="81"/>
      <c r="I7" s="28"/>
    </row>
    <row r="8" spans="1:9" ht="30" customHeight="1" x14ac:dyDescent="0.35">
      <c r="A8" s="30" t="s">
        <v>139</v>
      </c>
      <c r="B8" s="70" t="s">
        <v>140</v>
      </c>
      <c r="C8" s="72" t="s">
        <v>141</v>
      </c>
      <c r="I8" s="28"/>
    </row>
    <row r="9" spans="1:9" ht="30" x14ac:dyDescent="0.3">
      <c r="A9" s="36" t="s">
        <v>523</v>
      </c>
      <c r="B9" s="105"/>
      <c r="C9" s="99">
        <v>185.18343200000001</v>
      </c>
    </row>
    <row r="10" spans="1:9" ht="30" x14ac:dyDescent="0.3">
      <c r="A10" s="36" t="s">
        <v>524</v>
      </c>
      <c r="B10" s="105"/>
      <c r="C10" s="99">
        <v>264.905485</v>
      </c>
    </row>
    <row r="11" spans="1:9" ht="39.950000000000003" customHeight="1" thickBot="1" x14ac:dyDescent="0.35">
      <c r="A11" s="38" t="s">
        <v>143</v>
      </c>
      <c r="B11" s="82"/>
      <c r="C11" s="108">
        <f>IFERROR(((C9/(C10*Deflactores!$D$1))-1)*100,"")</f>
        <v>-42.740471343788791</v>
      </c>
    </row>
    <row r="12" spans="1:9" ht="30" customHeight="1" thickBot="1" x14ac:dyDescent="0.35">
      <c r="A12" s="442" t="s">
        <v>520</v>
      </c>
      <c r="B12" s="83"/>
      <c r="C12" s="83"/>
    </row>
    <row r="13" spans="1:9" ht="30.75" thickBot="1" x14ac:dyDescent="0.35">
      <c r="A13" s="79"/>
      <c r="B13" s="80" t="s">
        <v>150</v>
      </c>
      <c r="C13" s="81"/>
    </row>
    <row r="14" spans="1:9" ht="30" customHeight="1" x14ac:dyDescent="0.3">
      <c r="A14" s="30" t="s">
        <v>139</v>
      </c>
      <c r="B14" s="70" t="s">
        <v>140</v>
      </c>
      <c r="C14" s="72" t="s">
        <v>141</v>
      </c>
    </row>
    <row r="15" spans="1:9" ht="45" x14ac:dyDescent="0.3">
      <c r="A15" s="36" t="s">
        <v>477</v>
      </c>
      <c r="B15" s="35"/>
      <c r="C15" s="99">
        <v>0.203324</v>
      </c>
    </row>
    <row r="16" spans="1:9" ht="45" x14ac:dyDescent="0.3">
      <c r="A16" s="36" t="s">
        <v>478</v>
      </c>
      <c r="B16" s="35"/>
      <c r="C16" s="99">
        <v>0.24543499999999999</v>
      </c>
    </row>
    <row r="17" spans="1:3" ht="49.5" customHeight="1" thickBot="1" x14ac:dyDescent="0.35">
      <c r="A17" s="38" t="s">
        <v>143</v>
      </c>
      <c r="B17" s="84"/>
      <c r="C17" s="108">
        <f>IFERROR(((C15/(C16*Deflactores!$D$1))-1)*100,"")</f>
        <v>-32.143924103135369</v>
      </c>
    </row>
    <row r="18" spans="1:3" ht="30" customHeight="1" x14ac:dyDescent="0.3">
      <c r="A18" s="442" t="s">
        <v>521</v>
      </c>
      <c r="B18" s="85"/>
      <c r="C18" s="83"/>
    </row>
    <row r="19" spans="1:3" ht="30" customHeight="1" thickBot="1" x14ac:dyDescent="0.35"/>
    <row r="20" spans="1:3" ht="30" customHeight="1" thickBot="1" x14ac:dyDescent="0.35">
      <c r="A20" s="79"/>
      <c r="B20" s="80" t="s">
        <v>151</v>
      </c>
      <c r="C20" s="81"/>
    </row>
    <row r="21" spans="1:3" ht="30" customHeight="1" x14ac:dyDescent="0.3">
      <c r="A21" s="30" t="s">
        <v>139</v>
      </c>
      <c r="B21" s="70" t="s">
        <v>140</v>
      </c>
      <c r="C21" s="72" t="s">
        <v>141</v>
      </c>
    </row>
    <row r="22" spans="1:3" ht="60" x14ac:dyDescent="0.3">
      <c r="A22" s="36" t="s">
        <v>522</v>
      </c>
      <c r="B22" s="35"/>
      <c r="C22" s="99">
        <v>0.347049</v>
      </c>
    </row>
    <row r="23" spans="1:3" ht="60" x14ac:dyDescent="0.3">
      <c r="A23" s="36" t="s">
        <v>525</v>
      </c>
      <c r="B23" s="35"/>
      <c r="C23" s="99">
        <v>1.5314220000000001</v>
      </c>
    </row>
    <row r="24" spans="1:3" ht="39.950000000000003" customHeight="1" thickBot="1" x14ac:dyDescent="0.35">
      <c r="A24" s="38" t="s">
        <v>143</v>
      </c>
      <c r="B24" s="84"/>
      <c r="C24" s="108">
        <f>IFERROR(((C22/(C23*Deflactores!$D$1))-1)*100,"")</f>
        <v>-81.437669268961372</v>
      </c>
    </row>
    <row r="25" spans="1:3" ht="30" customHeight="1" thickBot="1" x14ac:dyDescent="0.35">
      <c r="A25" s="104" t="s">
        <v>484</v>
      </c>
    </row>
    <row r="26" spans="1:3" ht="30" customHeight="1" thickBot="1" x14ac:dyDescent="0.35">
      <c r="A26" s="79"/>
      <c r="B26" s="80" t="s">
        <v>152</v>
      </c>
      <c r="C26" s="81"/>
    </row>
    <row r="27" spans="1:3" ht="30" customHeight="1" x14ac:dyDescent="0.3">
      <c r="A27" s="30" t="s">
        <v>139</v>
      </c>
      <c r="B27" s="70" t="s">
        <v>140</v>
      </c>
      <c r="C27" s="72" t="s">
        <v>141</v>
      </c>
    </row>
    <row r="28" spans="1:3" ht="75" x14ac:dyDescent="0.3">
      <c r="A28" s="36" t="s">
        <v>526</v>
      </c>
      <c r="B28" s="35"/>
      <c r="C28" s="99">
        <v>3.0585999999999999E-2</v>
      </c>
    </row>
    <row r="29" spans="1:3" ht="75" x14ac:dyDescent="0.3">
      <c r="A29" s="36" t="s">
        <v>527</v>
      </c>
      <c r="B29" s="35"/>
      <c r="C29" s="99">
        <v>0.40731200000000001</v>
      </c>
    </row>
    <row r="30" spans="1:3" ht="39.950000000000003" customHeight="1" thickBot="1" x14ac:dyDescent="0.35">
      <c r="A30" s="38" t="s">
        <v>143</v>
      </c>
      <c r="B30" s="84"/>
      <c r="C30" s="108">
        <f>IFERROR(((C28/(C29*Deflactores!$D$1))-1)*100,"")</f>
        <v>-93.849193427550787</v>
      </c>
    </row>
    <row r="31" spans="1:3" ht="30" customHeight="1" x14ac:dyDescent="0.3">
      <c r="A31" s="106" t="s">
        <v>528</v>
      </c>
    </row>
    <row r="32" spans="1:3" ht="30" customHeight="1" thickBot="1" x14ac:dyDescent="0.35"/>
    <row r="33" spans="1:5" ht="30" customHeight="1" thickBot="1" x14ac:dyDescent="0.35">
      <c r="A33" s="79"/>
      <c r="B33" s="80" t="s">
        <v>163</v>
      </c>
      <c r="C33" s="81"/>
    </row>
    <row r="34" spans="1:5" ht="30" customHeight="1" x14ac:dyDescent="0.3">
      <c r="A34" s="30" t="s">
        <v>139</v>
      </c>
      <c r="B34" s="70" t="s">
        <v>140</v>
      </c>
      <c r="C34" s="72" t="s">
        <v>141</v>
      </c>
    </row>
    <row r="35" spans="1:5" ht="45" x14ac:dyDescent="0.3">
      <c r="A35" s="36" t="s">
        <v>479</v>
      </c>
      <c r="B35" s="35"/>
      <c r="C35" s="99">
        <v>20.184472</v>
      </c>
    </row>
    <row r="36" spans="1:5" ht="30" x14ac:dyDescent="0.3">
      <c r="A36" s="36" t="s">
        <v>480</v>
      </c>
      <c r="B36" s="35"/>
      <c r="C36" s="99">
        <v>66.281361000000004</v>
      </c>
    </row>
    <row r="37" spans="1:5" ht="39.950000000000003" customHeight="1" thickBot="1" x14ac:dyDescent="0.35">
      <c r="A37" s="38" t="s">
        <v>143</v>
      </c>
      <c r="B37" s="84"/>
      <c r="C37" s="108">
        <f>IFERROR((C35/C36)*100,"")</f>
        <v>30.452712037702423</v>
      </c>
      <c r="E37" s="107"/>
    </row>
    <row r="38" spans="1:5" ht="30" customHeight="1" thickBot="1" x14ac:dyDescent="0.35"/>
    <row r="39" spans="1:5" ht="30" customHeight="1" thickBot="1" x14ac:dyDescent="0.35">
      <c r="A39" s="79"/>
      <c r="B39" s="80" t="s">
        <v>164</v>
      </c>
      <c r="C39" s="81"/>
    </row>
    <row r="40" spans="1:5" ht="30" customHeight="1" x14ac:dyDescent="0.3">
      <c r="A40" s="30" t="s">
        <v>139</v>
      </c>
      <c r="B40" s="70" t="s">
        <v>140</v>
      </c>
      <c r="C40" s="72" t="s">
        <v>141</v>
      </c>
    </row>
    <row r="41" spans="1:5" ht="45" x14ac:dyDescent="0.3">
      <c r="A41" s="36" t="s">
        <v>481</v>
      </c>
      <c r="B41" s="35"/>
      <c r="C41" s="99">
        <v>43.858583000000003</v>
      </c>
    </row>
    <row r="42" spans="1:5" ht="30" x14ac:dyDescent="0.3">
      <c r="A42" s="36" t="s">
        <v>480</v>
      </c>
      <c r="B42" s="35"/>
      <c r="C42" s="99">
        <v>66.281361000000004</v>
      </c>
    </row>
    <row r="43" spans="1:5" ht="39.950000000000003" customHeight="1" thickBot="1" x14ac:dyDescent="0.35">
      <c r="A43" s="38" t="s">
        <v>143</v>
      </c>
      <c r="B43" s="84"/>
      <c r="C43" s="108">
        <f>IFERROR((C41/C42)*100,"")</f>
        <v>66.170311439440724</v>
      </c>
    </row>
    <row r="44" spans="1:5" ht="30" customHeight="1" x14ac:dyDescent="0.3"/>
    <row r="45" spans="1:5" ht="19.5" customHeight="1" thickBot="1" x14ac:dyDescent="0.35"/>
    <row r="46" spans="1:5" ht="48" customHeight="1" thickBot="1" x14ac:dyDescent="0.35">
      <c r="A46" s="79"/>
      <c r="B46" s="80" t="s">
        <v>165</v>
      </c>
      <c r="C46" s="81"/>
    </row>
    <row r="47" spans="1:5" ht="30" customHeight="1" x14ac:dyDescent="0.3">
      <c r="A47" s="30" t="s">
        <v>139</v>
      </c>
      <c r="B47" s="70" t="s">
        <v>140</v>
      </c>
      <c r="C47" s="86" t="s">
        <v>141</v>
      </c>
    </row>
    <row r="48" spans="1:5" ht="60" x14ac:dyDescent="0.3">
      <c r="A48" s="36" t="s">
        <v>482</v>
      </c>
      <c r="B48" s="35"/>
      <c r="C48" s="99">
        <v>2.238305</v>
      </c>
    </row>
    <row r="49" spans="1:3" ht="30" x14ac:dyDescent="0.3">
      <c r="A49" s="36" t="s">
        <v>483</v>
      </c>
      <c r="B49" s="35"/>
      <c r="C49" s="99">
        <v>66.281361000000004</v>
      </c>
    </row>
    <row r="50" spans="1:3" ht="39.950000000000003" customHeight="1" thickBot="1" x14ac:dyDescent="0.35">
      <c r="A50" s="38" t="s">
        <v>143</v>
      </c>
      <c r="B50" s="84"/>
      <c r="C50" s="108">
        <f>IFERROR((C48/C49)*100,"")</f>
        <v>3.3769750141370811</v>
      </c>
    </row>
    <row r="51" spans="1:3" ht="30" customHeight="1" x14ac:dyDescent="0.3"/>
    <row r="52" spans="1:3" ht="30" customHeight="1" thickBot="1" x14ac:dyDescent="0.35"/>
    <row r="53" spans="1:3" ht="53.1" customHeight="1" thickBot="1" x14ac:dyDescent="0.35">
      <c r="A53" s="79"/>
      <c r="B53" s="80" t="s">
        <v>166</v>
      </c>
      <c r="C53" s="81"/>
    </row>
    <row r="54" spans="1:3" ht="30" customHeight="1" x14ac:dyDescent="0.3">
      <c r="A54" s="30" t="s">
        <v>139</v>
      </c>
      <c r="B54" s="70" t="s">
        <v>140</v>
      </c>
      <c r="C54" s="86" t="s">
        <v>141</v>
      </c>
    </row>
    <row r="55" spans="1:3" ht="120" x14ac:dyDescent="0.3">
      <c r="A55" s="36" t="s">
        <v>167</v>
      </c>
      <c r="B55" s="35"/>
      <c r="C55" s="99">
        <v>103.39</v>
      </c>
    </row>
    <row r="56" spans="1:3" x14ac:dyDescent="0.3">
      <c r="A56" s="36" t="s">
        <v>458</v>
      </c>
      <c r="B56" s="35"/>
      <c r="C56" s="99">
        <v>1</v>
      </c>
    </row>
    <row r="57" spans="1:3" ht="30" customHeight="1" thickBot="1" x14ac:dyDescent="0.35">
      <c r="A57" s="436"/>
      <c r="B57" s="84"/>
      <c r="C57" s="437">
        <f>IFERROR(C55/C56,"")</f>
        <v>103.39</v>
      </c>
    </row>
    <row r="58" spans="1:3" ht="15.95" customHeight="1" x14ac:dyDescent="0.3"/>
    <row r="59" spans="1:3" ht="30" customHeight="1" x14ac:dyDescent="0.3"/>
  </sheetData>
  <sheetProtection algorithmName="SHA-512" hashValue="jzrTmsFRXmPN4jUk9sshbpCsFGfW56BP7jdmCFi8qEROqI1tkTYpzbkwq/qxJjYmUVjP9FgDZ0GvJ9rxrfjTEg==" saltValue="3FU+iuSrCT+Irq4QeQvQmA==" spinCount="100000" sheet="1" formatCells="0" formatColumns="0" formatRows="0" insertRows="0" deleteRows="0"/>
  <conditionalFormatting sqref="C11:C12 C17:C18">
    <cfRule type="expression" dxfId="35" priority="37">
      <formula>70&lt;#REF!</formula>
    </cfRule>
    <cfRule type="expression" dxfId="34" priority="38">
      <formula>AND(10&lt;=#REF!,#REF!&lt;=70)</formula>
    </cfRule>
    <cfRule type="expression" dxfId="33" priority="39">
      <formula>#REF!&lt;10</formula>
    </cfRule>
  </conditionalFormatting>
  <conditionalFormatting sqref="C24">
    <cfRule type="expression" dxfId="32" priority="31">
      <formula>70&lt;#REF!</formula>
    </cfRule>
    <cfRule type="expression" dxfId="31" priority="32">
      <formula>AND(10&lt;=#REF!,#REF!&lt;=70)</formula>
    </cfRule>
    <cfRule type="expression" dxfId="30" priority="33">
      <formula>#REF!&lt;10</formula>
    </cfRule>
  </conditionalFormatting>
  <conditionalFormatting sqref="C30">
    <cfRule type="expression" dxfId="29" priority="13">
      <formula>70&lt;#REF!</formula>
    </cfRule>
    <cfRule type="expression" dxfId="28" priority="14">
      <formula>AND(10&lt;=#REF!,#REF!&lt;=70)</formula>
    </cfRule>
    <cfRule type="expression" dxfId="27" priority="15">
      <formula>#REF!&lt;10</formula>
    </cfRule>
  </conditionalFormatting>
  <conditionalFormatting sqref="C37">
    <cfRule type="expression" dxfId="26" priority="10">
      <formula>70&lt;#REF!</formula>
    </cfRule>
    <cfRule type="expression" dxfId="25" priority="11">
      <formula>AND(10&lt;=#REF!,#REF!&lt;=70)</formula>
    </cfRule>
    <cfRule type="expression" dxfId="24" priority="12">
      <formula>#REF!&lt;10</formula>
    </cfRule>
  </conditionalFormatting>
  <conditionalFormatting sqref="C43">
    <cfRule type="expression" dxfId="23" priority="7">
      <formula>70&lt;#REF!</formula>
    </cfRule>
    <cfRule type="expression" dxfId="22" priority="8">
      <formula>AND(10&lt;=#REF!,#REF!&lt;=70)</formula>
    </cfRule>
    <cfRule type="expression" dxfId="21" priority="9">
      <formula>#REF!&lt;10</formula>
    </cfRule>
  </conditionalFormatting>
  <conditionalFormatting sqref="C50">
    <cfRule type="expression" dxfId="20" priority="4">
      <formula>70&lt;#REF!</formula>
    </cfRule>
    <cfRule type="expression" dxfId="19" priority="5">
      <formula>AND(10&lt;=#REF!,#REF!&lt;=70)</formula>
    </cfRule>
    <cfRule type="expression" dxfId="18" priority="6">
      <formula>#REF!&lt;10</formula>
    </cfRule>
  </conditionalFormatting>
  <conditionalFormatting sqref="C57">
    <cfRule type="expression" dxfId="17" priority="1">
      <formula>70&lt;#REF!</formula>
    </cfRule>
    <cfRule type="expression" dxfId="16" priority="2">
      <formula>AND(10&lt;=#REF!,#REF!&lt;=70)</formula>
    </cfRule>
    <cfRule type="expression" dxfId="15" priority="3">
      <formula>#REF!&lt;10</formula>
    </cfRule>
  </conditionalFormatting>
  <dataValidations count="1">
    <dataValidation type="custom" allowBlank="1" showInputMessage="1" showErrorMessage="1" errorTitle="No modificable" error="Esta celda no se puede modificar" promptTitle="No modificable" prompt="Esta celda no puede ser modificada" sqref="C57 C11 C17 C24 C30 C43 C37 C50" xr:uid="{00000000-0002-0000-0600-000000000000}">
      <formula1>C11</formula1>
    </dataValidation>
  </dataValidations>
  <pageMargins left="0.70866141732283472" right="0.70866141732283472" top="0.74803149606299213" bottom="0.74803149606299213" header="0.31496062992125984" footer="0.31496062992125984"/>
  <pageSetup fitToHeight="7" orientation="landscape" r:id="rId1"/>
  <rowBreaks count="2" manualBreakCount="2">
    <brk id="12" max="16383" man="1"/>
    <brk id="51"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Deflactor año base." prompt="Seleccione el deflactor que corresponda al año base (2018). En caso de que el Ente Público se haya creado después de 2018, el año base será el primer registro disponible." xr:uid="{00000000-0002-0000-0600-000004000000}">
          <x14:formula1>
            <xm:f>Deflactores!$A$1:$A$4</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A1:A289"/>
  <sheetViews>
    <sheetView workbookViewId="0">
      <selection sqref="A1:XFD1048576"/>
    </sheetView>
  </sheetViews>
  <sheetFormatPr baseColWidth="10" defaultRowHeight="15" x14ac:dyDescent="0.25"/>
  <cols>
    <col min="1" max="1" width="106.28515625" bestFit="1" customWidth="1"/>
  </cols>
  <sheetData>
    <row r="1" spans="1:1" x14ac:dyDescent="0.25">
      <c r="A1" s="310" t="s">
        <v>168</v>
      </c>
    </row>
    <row r="2" spans="1:1" x14ac:dyDescent="0.25">
      <c r="A2" s="311" t="s">
        <v>169</v>
      </c>
    </row>
    <row r="3" spans="1:1" x14ac:dyDescent="0.25">
      <c r="A3" s="312" t="s">
        <v>170</v>
      </c>
    </row>
    <row r="4" spans="1:1" x14ac:dyDescent="0.25">
      <c r="A4" s="311" t="s">
        <v>171</v>
      </c>
    </row>
    <row r="5" spans="1:1" x14ac:dyDescent="0.25">
      <c r="A5" s="312" t="s">
        <v>172</v>
      </c>
    </row>
    <row r="6" spans="1:1" x14ac:dyDescent="0.25">
      <c r="A6" s="311" t="s">
        <v>173</v>
      </c>
    </row>
    <row r="7" spans="1:1" x14ac:dyDescent="0.25">
      <c r="A7" s="312" t="s">
        <v>174</v>
      </c>
    </row>
    <row r="8" spans="1:1" x14ac:dyDescent="0.25">
      <c r="A8" s="311" t="s">
        <v>175</v>
      </c>
    </row>
    <row r="9" spans="1:1" x14ac:dyDescent="0.25">
      <c r="A9" s="312" t="s">
        <v>176</v>
      </c>
    </row>
    <row r="10" spans="1:1" x14ac:dyDescent="0.25">
      <c r="A10" s="311" t="s">
        <v>177</v>
      </c>
    </row>
    <row r="11" spans="1:1" x14ac:dyDescent="0.25">
      <c r="A11" s="312" t="s">
        <v>178</v>
      </c>
    </row>
    <row r="12" spans="1:1" x14ac:dyDescent="0.25">
      <c r="A12" s="311" t="s">
        <v>179</v>
      </c>
    </row>
    <row r="13" spans="1:1" x14ac:dyDescent="0.25">
      <c r="A13" s="312" t="s">
        <v>180</v>
      </c>
    </row>
    <row r="14" spans="1:1" x14ac:dyDescent="0.25">
      <c r="A14" s="311" t="s">
        <v>181</v>
      </c>
    </row>
    <row r="15" spans="1:1" x14ac:dyDescent="0.25">
      <c r="A15" s="312" t="s">
        <v>182</v>
      </c>
    </row>
    <row r="16" spans="1:1" x14ac:dyDescent="0.25">
      <c r="A16" s="311" t="s">
        <v>183</v>
      </c>
    </row>
    <row r="17" spans="1:1" x14ac:dyDescent="0.25">
      <c r="A17" s="312" t="s">
        <v>184</v>
      </c>
    </row>
    <row r="18" spans="1:1" x14ac:dyDescent="0.25">
      <c r="A18" s="311" t="s">
        <v>185</v>
      </c>
    </row>
    <row r="19" spans="1:1" x14ac:dyDescent="0.25">
      <c r="A19" s="312" t="s">
        <v>186</v>
      </c>
    </row>
    <row r="20" spans="1:1" x14ac:dyDescent="0.25">
      <c r="A20" s="311" t="s">
        <v>187</v>
      </c>
    </row>
    <row r="21" spans="1:1" x14ac:dyDescent="0.25">
      <c r="A21" s="312" t="s">
        <v>188</v>
      </c>
    </row>
    <row r="22" spans="1:1" x14ac:dyDescent="0.25">
      <c r="A22" s="311" t="s">
        <v>189</v>
      </c>
    </row>
    <row r="23" spans="1:1" x14ac:dyDescent="0.25">
      <c r="A23" s="312" t="s">
        <v>190</v>
      </c>
    </row>
    <row r="24" spans="1:1" x14ac:dyDescent="0.25">
      <c r="A24" s="311" t="s">
        <v>191</v>
      </c>
    </row>
    <row r="25" spans="1:1" x14ac:dyDescent="0.25">
      <c r="A25" s="312" t="s">
        <v>192</v>
      </c>
    </row>
    <row r="26" spans="1:1" x14ac:dyDescent="0.25">
      <c r="A26" s="311" t="s">
        <v>193</v>
      </c>
    </row>
    <row r="27" spans="1:1" x14ac:dyDescent="0.25">
      <c r="A27" s="312" t="s">
        <v>194</v>
      </c>
    </row>
    <row r="28" spans="1:1" x14ac:dyDescent="0.25">
      <c r="A28" s="311" t="s">
        <v>195</v>
      </c>
    </row>
    <row r="29" spans="1:1" x14ac:dyDescent="0.25">
      <c r="A29" s="312" t="s">
        <v>196</v>
      </c>
    </row>
    <row r="30" spans="1:1" x14ac:dyDescent="0.25">
      <c r="A30" s="311" t="s">
        <v>197</v>
      </c>
    </row>
    <row r="31" spans="1:1" x14ac:dyDescent="0.25">
      <c r="A31" s="312" t="s">
        <v>198</v>
      </c>
    </row>
    <row r="32" spans="1:1" x14ac:dyDescent="0.25">
      <c r="A32" s="311" t="s">
        <v>199</v>
      </c>
    </row>
    <row r="33" spans="1:1" x14ac:dyDescent="0.25">
      <c r="A33" s="312" t="s">
        <v>200</v>
      </c>
    </row>
    <row r="34" spans="1:1" x14ac:dyDescent="0.25">
      <c r="A34" s="311" t="s">
        <v>201</v>
      </c>
    </row>
    <row r="35" spans="1:1" x14ac:dyDescent="0.25">
      <c r="A35" s="312" t="s">
        <v>202</v>
      </c>
    </row>
    <row r="36" spans="1:1" x14ac:dyDescent="0.25">
      <c r="A36" s="311" t="s">
        <v>203</v>
      </c>
    </row>
    <row r="37" spans="1:1" x14ac:dyDescent="0.25">
      <c r="A37" s="312" t="s">
        <v>204</v>
      </c>
    </row>
    <row r="38" spans="1:1" x14ac:dyDescent="0.25">
      <c r="A38" s="311" t="s">
        <v>205</v>
      </c>
    </row>
    <row r="39" spans="1:1" x14ac:dyDescent="0.25">
      <c r="A39" s="312" t="s">
        <v>206</v>
      </c>
    </row>
    <row r="40" spans="1:1" x14ac:dyDescent="0.25">
      <c r="A40" s="311" t="s">
        <v>207</v>
      </c>
    </row>
    <row r="41" spans="1:1" x14ac:dyDescent="0.25">
      <c r="A41" s="312" t="s">
        <v>208</v>
      </c>
    </row>
    <row r="42" spans="1:1" x14ac:dyDescent="0.25">
      <c r="A42" s="311" t="s">
        <v>209</v>
      </c>
    </row>
    <row r="43" spans="1:1" x14ac:dyDescent="0.25">
      <c r="A43" s="312" t="s">
        <v>210</v>
      </c>
    </row>
    <row r="44" spans="1:1" x14ac:dyDescent="0.25">
      <c r="A44" s="311" t="s">
        <v>211</v>
      </c>
    </row>
    <row r="45" spans="1:1" x14ac:dyDescent="0.25">
      <c r="A45" s="312" t="s">
        <v>212</v>
      </c>
    </row>
    <row r="46" spans="1:1" x14ac:dyDescent="0.25">
      <c r="A46" s="311" t="s">
        <v>213</v>
      </c>
    </row>
    <row r="47" spans="1:1" x14ac:dyDescent="0.25">
      <c r="A47" s="312" t="s">
        <v>214</v>
      </c>
    </row>
    <row r="48" spans="1:1" x14ac:dyDescent="0.25">
      <c r="A48" s="311" t="s">
        <v>215</v>
      </c>
    </row>
    <row r="49" spans="1:1" x14ac:dyDescent="0.25">
      <c r="A49" s="312" t="s">
        <v>216</v>
      </c>
    </row>
    <row r="50" spans="1:1" x14ac:dyDescent="0.25">
      <c r="A50" s="311" t="s">
        <v>217</v>
      </c>
    </row>
    <row r="51" spans="1:1" x14ac:dyDescent="0.25">
      <c r="A51" s="312" t="s">
        <v>218</v>
      </c>
    </row>
    <row r="52" spans="1:1" x14ac:dyDescent="0.25">
      <c r="A52" s="311" t="s">
        <v>219</v>
      </c>
    </row>
    <row r="53" spans="1:1" x14ac:dyDescent="0.25">
      <c r="A53" s="312" t="s">
        <v>220</v>
      </c>
    </row>
    <row r="54" spans="1:1" x14ac:dyDescent="0.25">
      <c r="A54" s="311" t="s">
        <v>221</v>
      </c>
    </row>
    <row r="55" spans="1:1" x14ac:dyDescent="0.25">
      <c r="A55" s="312" t="s">
        <v>222</v>
      </c>
    </row>
    <row r="56" spans="1:1" x14ac:dyDescent="0.25">
      <c r="A56" s="311" t="s">
        <v>223</v>
      </c>
    </row>
    <row r="57" spans="1:1" x14ac:dyDescent="0.25">
      <c r="A57" s="312" t="s">
        <v>224</v>
      </c>
    </row>
    <row r="58" spans="1:1" x14ac:dyDescent="0.25">
      <c r="A58" s="311" t="s">
        <v>225</v>
      </c>
    </row>
    <row r="59" spans="1:1" x14ac:dyDescent="0.25">
      <c r="A59" s="312" t="s">
        <v>226</v>
      </c>
    </row>
    <row r="60" spans="1:1" x14ac:dyDescent="0.25">
      <c r="A60" s="311" t="s">
        <v>227</v>
      </c>
    </row>
    <row r="61" spans="1:1" x14ac:dyDescent="0.25">
      <c r="A61" s="312" t="s">
        <v>228</v>
      </c>
    </row>
    <row r="62" spans="1:1" x14ac:dyDescent="0.25">
      <c r="A62" s="311" t="s">
        <v>229</v>
      </c>
    </row>
    <row r="63" spans="1:1" x14ac:dyDescent="0.25">
      <c r="A63" s="312" t="s">
        <v>230</v>
      </c>
    </row>
    <row r="64" spans="1:1" x14ac:dyDescent="0.25">
      <c r="A64" s="311" t="s">
        <v>231</v>
      </c>
    </row>
    <row r="65" spans="1:1" x14ac:dyDescent="0.25">
      <c r="A65" s="312" t="s">
        <v>232</v>
      </c>
    </row>
    <row r="66" spans="1:1" x14ac:dyDescent="0.25">
      <c r="A66" s="311" t="s">
        <v>233</v>
      </c>
    </row>
    <row r="67" spans="1:1" x14ac:dyDescent="0.25">
      <c r="A67" s="312" t="s">
        <v>234</v>
      </c>
    </row>
    <row r="68" spans="1:1" x14ac:dyDescent="0.25">
      <c r="A68" s="311" t="s">
        <v>235</v>
      </c>
    </row>
    <row r="69" spans="1:1" x14ac:dyDescent="0.25">
      <c r="A69" s="312" t="s">
        <v>236</v>
      </c>
    </row>
    <row r="70" spans="1:1" x14ac:dyDescent="0.25">
      <c r="A70" s="311" t="s">
        <v>237</v>
      </c>
    </row>
    <row r="71" spans="1:1" x14ac:dyDescent="0.25">
      <c r="A71" s="312" t="s">
        <v>238</v>
      </c>
    </row>
    <row r="72" spans="1:1" x14ac:dyDescent="0.25">
      <c r="A72" s="311" t="s">
        <v>239</v>
      </c>
    </row>
    <row r="73" spans="1:1" x14ac:dyDescent="0.25">
      <c r="A73" s="312" t="s">
        <v>240</v>
      </c>
    </row>
    <row r="74" spans="1:1" x14ac:dyDescent="0.25">
      <c r="A74" s="311" t="s">
        <v>241</v>
      </c>
    </row>
    <row r="75" spans="1:1" x14ac:dyDescent="0.25">
      <c r="A75" s="312" t="s">
        <v>242</v>
      </c>
    </row>
    <row r="76" spans="1:1" x14ac:dyDescent="0.25">
      <c r="A76" s="311" t="s">
        <v>243</v>
      </c>
    </row>
    <row r="77" spans="1:1" x14ac:dyDescent="0.25">
      <c r="A77" s="312" t="s">
        <v>244</v>
      </c>
    </row>
    <row r="78" spans="1:1" x14ac:dyDescent="0.25">
      <c r="A78" s="311" t="s">
        <v>245</v>
      </c>
    </row>
    <row r="79" spans="1:1" x14ac:dyDescent="0.25">
      <c r="A79" s="312" t="s">
        <v>246</v>
      </c>
    </row>
    <row r="80" spans="1:1" x14ac:dyDescent="0.25">
      <c r="A80" s="311" t="s">
        <v>247</v>
      </c>
    </row>
    <row r="81" spans="1:1" x14ac:dyDescent="0.25">
      <c r="A81" s="312" t="s">
        <v>248</v>
      </c>
    </row>
    <row r="82" spans="1:1" x14ac:dyDescent="0.25">
      <c r="A82" s="311" t="s">
        <v>249</v>
      </c>
    </row>
    <row r="83" spans="1:1" x14ac:dyDescent="0.25">
      <c r="A83" s="312" t="s">
        <v>250</v>
      </c>
    </row>
    <row r="84" spans="1:1" x14ac:dyDescent="0.25">
      <c r="A84" s="311" t="s">
        <v>251</v>
      </c>
    </row>
    <row r="85" spans="1:1" x14ac:dyDescent="0.25">
      <c r="A85" s="312" t="s">
        <v>252</v>
      </c>
    </row>
    <row r="86" spans="1:1" x14ac:dyDescent="0.25">
      <c r="A86" s="311" t="s">
        <v>253</v>
      </c>
    </row>
    <row r="87" spans="1:1" x14ac:dyDescent="0.25">
      <c r="A87" s="312" t="s">
        <v>254</v>
      </c>
    </row>
    <row r="88" spans="1:1" x14ac:dyDescent="0.25">
      <c r="A88" s="311" t="s">
        <v>255</v>
      </c>
    </row>
    <row r="89" spans="1:1" x14ac:dyDescent="0.25">
      <c r="A89" s="312" t="s">
        <v>256</v>
      </c>
    </row>
    <row r="90" spans="1:1" x14ac:dyDescent="0.25">
      <c r="A90" s="311" t="s">
        <v>257</v>
      </c>
    </row>
    <row r="91" spans="1:1" x14ac:dyDescent="0.25">
      <c r="A91" s="312" t="s">
        <v>258</v>
      </c>
    </row>
    <row r="92" spans="1:1" x14ac:dyDescent="0.25">
      <c r="A92" s="311" t="s">
        <v>259</v>
      </c>
    </row>
    <row r="93" spans="1:1" x14ac:dyDescent="0.25">
      <c r="A93" s="312" t="s">
        <v>260</v>
      </c>
    </row>
    <row r="94" spans="1:1" x14ac:dyDescent="0.25">
      <c r="A94" s="311" t="s">
        <v>261</v>
      </c>
    </row>
    <row r="95" spans="1:1" x14ac:dyDescent="0.25">
      <c r="A95" s="312" t="s">
        <v>262</v>
      </c>
    </row>
    <row r="96" spans="1:1" x14ac:dyDescent="0.25">
      <c r="A96" s="311" t="s">
        <v>263</v>
      </c>
    </row>
    <row r="97" spans="1:1" x14ac:dyDescent="0.25">
      <c r="A97" s="312" t="s">
        <v>264</v>
      </c>
    </row>
    <row r="98" spans="1:1" x14ac:dyDescent="0.25">
      <c r="A98" s="311" t="s">
        <v>265</v>
      </c>
    </row>
    <row r="99" spans="1:1" x14ac:dyDescent="0.25">
      <c r="A99" s="312" t="s">
        <v>266</v>
      </c>
    </row>
    <row r="100" spans="1:1" x14ac:dyDescent="0.25">
      <c r="A100" s="311" t="s">
        <v>267</v>
      </c>
    </row>
    <row r="101" spans="1:1" x14ac:dyDescent="0.25">
      <c r="A101" s="312" t="s">
        <v>268</v>
      </c>
    </row>
    <row r="102" spans="1:1" x14ac:dyDescent="0.25">
      <c r="A102" s="311" t="s">
        <v>269</v>
      </c>
    </row>
    <row r="103" spans="1:1" x14ac:dyDescent="0.25">
      <c r="A103" s="312" t="s">
        <v>270</v>
      </c>
    </row>
    <row r="104" spans="1:1" x14ac:dyDescent="0.25">
      <c r="A104" s="311" t="s">
        <v>271</v>
      </c>
    </row>
    <row r="105" spans="1:1" x14ac:dyDescent="0.25">
      <c r="A105" s="312" t="s">
        <v>272</v>
      </c>
    </row>
    <row r="106" spans="1:1" x14ac:dyDescent="0.25">
      <c r="A106" s="311" t="s">
        <v>273</v>
      </c>
    </row>
    <row r="107" spans="1:1" x14ac:dyDescent="0.25">
      <c r="A107" s="312" t="s">
        <v>274</v>
      </c>
    </row>
    <row r="108" spans="1:1" x14ac:dyDescent="0.25">
      <c r="A108" s="311" t="s">
        <v>275</v>
      </c>
    </row>
    <row r="109" spans="1:1" x14ac:dyDescent="0.25">
      <c r="A109" s="312" t="s">
        <v>276</v>
      </c>
    </row>
    <row r="110" spans="1:1" x14ac:dyDescent="0.25">
      <c r="A110" s="311" t="s">
        <v>277</v>
      </c>
    </row>
    <row r="111" spans="1:1" x14ac:dyDescent="0.25">
      <c r="A111" s="312" t="s">
        <v>278</v>
      </c>
    </row>
    <row r="112" spans="1:1" x14ac:dyDescent="0.25">
      <c r="A112" s="311" t="s">
        <v>279</v>
      </c>
    </row>
    <row r="113" spans="1:1" x14ac:dyDescent="0.25">
      <c r="A113" s="312" t="s">
        <v>280</v>
      </c>
    </row>
    <row r="114" spans="1:1" x14ac:dyDescent="0.25">
      <c r="A114" s="311" t="s">
        <v>281</v>
      </c>
    </row>
    <row r="115" spans="1:1" x14ac:dyDescent="0.25">
      <c r="A115" s="312" t="s">
        <v>282</v>
      </c>
    </row>
    <row r="116" spans="1:1" x14ac:dyDescent="0.25">
      <c r="A116" s="311" t="s">
        <v>283</v>
      </c>
    </row>
    <row r="117" spans="1:1" x14ac:dyDescent="0.25">
      <c r="A117" s="312" t="s">
        <v>284</v>
      </c>
    </row>
    <row r="118" spans="1:1" x14ac:dyDescent="0.25">
      <c r="A118" s="311" t="s">
        <v>285</v>
      </c>
    </row>
    <row r="119" spans="1:1" x14ac:dyDescent="0.25">
      <c r="A119" s="312" t="s">
        <v>286</v>
      </c>
    </row>
    <row r="120" spans="1:1" x14ac:dyDescent="0.25">
      <c r="A120" s="311" t="s">
        <v>287</v>
      </c>
    </row>
    <row r="121" spans="1:1" x14ac:dyDescent="0.25">
      <c r="A121" s="312" t="s">
        <v>288</v>
      </c>
    </row>
    <row r="122" spans="1:1" x14ac:dyDescent="0.25">
      <c r="A122" s="311" t="s">
        <v>289</v>
      </c>
    </row>
    <row r="123" spans="1:1" x14ac:dyDescent="0.25">
      <c r="A123" s="312" t="s">
        <v>290</v>
      </c>
    </row>
    <row r="124" spans="1:1" x14ac:dyDescent="0.25">
      <c r="A124" s="311" t="s">
        <v>291</v>
      </c>
    </row>
    <row r="125" spans="1:1" x14ac:dyDescent="0.25">
      <c r="A125" s="312" t="s">
        <v>292</v>
      </c>
    </row>
    <row r="126" spans="1:1" x14ac:dyDescent="0.25">
      <c r="A126" s="311" t="s">
        <v>293</v>
      </c>
    </row>
    <row r="127" spans="1:1" x14ac:dyDescent="0.25">
      <c r="A127" s="312" t="s">
        <v>294</v>
      </c>
    </row>
    <row r="128" spans="1:1" x14ac:dyDescent="0.25">
      <c r="A128" s="311" t="s">
        <v>295</v>
      </c>
    </row>
    <row r="129" spans="1:1" x14ac:dyDescent="0.25">
      <c r="A129" s="312" t="s">
        <v>296</v>
      </c>
    </row>
    <row r="130" spans="1:1" x14ac:dyDescent="0.25">
      <c r="A130" s="311" t="s">
        <v>297</v>
      </c>
    </row>
    <row r="131" spans="1:1" x14ac:dyDescent="0.25">
      <c r="A131" s="312" t="s">
        <v>298</v>
      </c>
    </row>
    <row r="132" spans="1:1" x14ac:dyDescent="0.25">
      <c r="A132" s="311" t="s">
        <v>299</v>
      </c>
    </row>
    <row r="133" spans="1:1" x14ac:dyDescent="0.25">
      <c r="A133" s="312" t="s">
        <v>300</v>
      </c>
    </row>
    <row r="134" spans="1:1" x14ac:dyDescent="0.25">
      <c r="A134" s="311" t="s">
        <v>301</v>
      </c>
    </row>
    <row r="135" spans="1:1" x14ac:dyDescent="0.25">
      <c r="A135" s="312" t="s">
        <v>302</v>
      </c>
    </row>
    <row r="136" spans="1:1" x14ac:dyDescent="0.25">
      <c r="A136" s="311" t="s">
        <v>303</v>
      </c>
    </row>
    <row r="137" spans="1:1" x14ac:dyDescent="0.25">
      <c r="A137" s="312" t="s">
        <v>304</v>
      </c>
    </row>
    <row r="138" spans="1:1" x14ac:dyDescent="0.25">
      <c r="A138" s="311" t="s">
        <v>305</v>
      </c>
    </row>
    <row r="139" spans="1:1" x14ac:dyDescent="0.25">
      <c r="A139" s="312" t="s">
        <v>306</v>
      </c>
    </row>
    <row r="140" spans="1:1" x14ac:dyDescent="0.25">
      <c r="A140" s="311" t="s">
        <v>307</v>
      </c>
    </row>
    <row r="141" spans="1:1" x14ac:dyDescent="0.25">
      <c r="A141" s="312" t="s">
        <v>308</v>
      </c>
    </row>
    <row r="142" spans="1:1" x14ac:dyDescent="0.25">
      <c r="A142" s="311" t="s">
        <v>309</v>
      </c>
    </row>
    <row r="143" spans="1:1" x14ac:dyDescent="0.25">
      <c r="A143" s="312" t="s">
        <v>310</v>
      </c>
    </row>
    <row r="144" spans="1:1" x14ac:dyDescent="0.25">
      <c r="A144" s="311" t="s">
        <v>311</v>
      </c>
    </row>
    <row r="145" spans="1:1" x14ac:dyDescent="0.25">
      <c r="A145" s="312" t="s">
        <v>312</v>
      </c>
    </row>
    <row r="146" spans="1:1" x14ac:dyDescent="0.25">
      <c r="A146" s="311" t="s">
        <v>313</v>
      </c>
    </row>
    <row r="147" spans="1:1" x14ac:dyDescent="0.25">
      <c r="A147" s="312" t="s">
        <v>314</v>
      </c>
    </row>
    <row r="148" spans="1:1" x14ac:dyDescent="0.25">
      <c r="A148" s="311" t="s">
        <v>315</v>
      </c>
    </row>
    <row r="149" spans="1:1" x14ac:dyDescent="0.25">
      <c r="A149" s="312" t="s">
        <v>316</v>
      </c>
    </row>
    <row r="150" spans="1:1" x14ac:dyDescent="0.25">
      <c r="A150" s="311" t="s">
        <v>317</v>
      </c>
    </row>
    <row r="151" spans="1:1" x14ac:dyDescent="0.25">
      <c r="A151" s="312" t="s">
        <v>318</v>
      </c>
    </row>
    <row r="152" spans="1:1" x14ac:dyDescent="0.25">
      <c r="A152" s="311" t="s">
        <v>319</v>
      </c>
    </row>
    <row r="153" spans="1:1" x14ac:dyDescent="0.25">
      <c r="A153" s="312" t="s">
        <v>320</v>
      </c>
    </row>
    <row r="154" spans="1:1" x14ac:dyDescent="0.25">
      <c r="A154" s="311" t="s">
        <v>321</v>
      </c>
    </row>
    <row r="155" spans="1:1" x14ac:dyDescent="0.25">
      <c r="A155" s="312" t="s">
        <v>322</v>
      </c>
    </row>
    <row r="156" spans="1:1" x14ac:dyDescent="0.25">
      <c r="A156" s="311" t="s">
        <v>323</v>
      </c>
    </row>
    <row r="157" spans="1:1" x14ac:dyDescent="0.25">
      <c r="A157" s="312" t="s">
        <v>324</v>
      </c>
    </row>
    <row r="158" spans="1:1" x14ac:dyDescent="0.25">
      <c r="A158" s="311" t="s">
        <v>325</v>
      </c>
    </row>
    <row r="159" spans="1:1" x14ac:dyDescent="0.25">
      <c r="A159" s="312" t="s">
        <v>326</v>
      </c>
    </row>
    <row r="160" spans="1:1" x14ac:dyDescent="0.25">
      <c r="A160" s="311" t="s">
        <v>327</v>
      </c>
    </row>
    <row r="161" spans="1:1" x14ac:dyDescent="0.25">
      <c r="A161" s="312" t="s">
        <v>328</v>
      </c>
    </row>
    <row r="162" spans="1:1" x14ac:dyDescent="0.25">
      <c r="A162" s="311" t="s">
        <v>329</v>
      </c>
    </row>
    <row r="163" spans="1:1" x14ac:dyDescent="0.25">
      <c r="A163" s="312" t="s">
        <v>330</v>
      </c>
    </row>
    <row r="164" spans="1:1" x14ac:dyDescent="0.25">
      <c r="A164" s="311" t="s">
        <v>331</v>
      </c>
    </row>
    <row r="165" spans="1:1" x14ac:dyDescent="0.25">
      <c r="A165" s="312" t="s">
        <v>332</v>
      </c>
    </row>
    <row r="166" spans="1:1" x14ac:dyDescent="0.25">
      <c r="A166" s="311" t="s">
        <v>333</v>
      </c>
    </row>
    <row r="167" spans="1:1" x14ac:dyDescent="0.25">
      <c r="A167" s="312" t="s">
        <v>334</v>
      </c>
    </row>
    <row r="168" spans="1:1" x14ac:dyDescent="0.25">
      <c r="A168" s="311" t="s">
        <v>335</v>
      </c>
    </row>
    <row r="169" spans="1:1" x14ac:dyDescent="0.25">
      <c r="A169" s="312" t="s">
        <v>336</v>
      </c>
    </row>
    <row r="170" spans="1:1" x14ac:dyDescent="0.25">
      <c r="A170" s="311" t="s">
        <v>337</v>
      </c>
    </row>
    <row r="171" spans="1:1" x14ac:dyDescent="0.25">
      <c r="A171" s="312" t="s">
        <v>338</v>
      </c>
    </row>
    <row r="172" spans="1:1" x14ac:dyDescent="0.25">
      <c r="A172" s="311" t="s">
        <v>339</v>
      </c>
    </row>
    <row r="173" spans="1:1" x14ac:dyDescent="0.25">
      <c r="A173" s="312" t="s">
        <v>340</v>
      </c>
    </row>
    <row r="174" spans="1:1" x14ac:dyDescent="0.25">
      <c r="A174" s="311" t="s">
        <v>341</v>
      </c>
    </row>
    <row r="175" spans="1:1" x14ac:dyDescent="0.25">
      <c r="A175" s="312" t="s">
        <v>342</v>
      </c>
    </row>
    <row r="176" spans="1:1" x14ac:dyDescent="0.25">
      <c r="A176" s="311" t="s">
        <v>343</v>
      </c>
    </row>
    <row r="177" spans="1:1" x14ac:dyDescent="0.25">
      <c r="A177" s="312" t="s">
        <v>344</v>
      </c>
    </row>
    <row r="178" spans="1:1" x14ac:dyDescent="0.25">
      <c r="A178" s="311" t="s">
        <v>345</v>
      </c>
    </row>
    <row r="179" spans="1:1" x14ac:dyDescent="0.25">
      <c r="A179" s="312" t="s">
        <v>346</v>
      </c>
    </row>
    <row r="180" spans="1:1" x14ac:dyDescent="0.25">
      <c r="A180" s="311" t="s">
        <v>347</v>
      </c>
    </row>
    <row r="181" spans="1:1" x14ac:dyDescent="0.25">
      <c r="A181" s="312" t="s">
        <v>348</v>
      </c>
    </row>
    <row r="182" spans="1:1" x14ac:dyDescent="0.25">
      <c r="A182" s="311" t="s">
        <v>349</v>
      </c>
    </row>
    <row r="183" spans="1:1" x14ac:dyDescent="0.25">
      <c r="A183" s="312" t="s">
        <v>350</v>
      </c>
    </row>
    <row r="184" spans="1:1" x14ac:dyDescent="0.25">
      <c r="A184" s="311" t="s">
        <v>351</v>
      </c>
    </row>
    <row r="185" spans="1:1" x14ac:dyDescent="0.25">
      <c r="A185" s="312" t="s">
        <v>352</v>
      </c>
    </row>
    <row r="186" spans="1:1" x14ac:dyDescent="0.25">
      <c r="A186" s="311" t="s">
        <v>353</v>
      </c>
    </row>
    <row r="187" spans="1:1" x14ac:dyDescent="0.25">
      <c r="A187" s="312" t="s">
        <v>354</v>
      </c>
    </row>
    <row r="188" spans="1:1" x14ac:dyDescent="0.25">
      <c r="A188" s="311" t="s">
        <v>355</v>
      </c>
    </row>
    <row r="189" spans="1:1" x14ac:dyDescent="0.25">
      <c r="A189" s="312" t="s">
        <v>356</v>
      </c>
    </row>
    <row r="190" spans="1:1" x14ac:dyDescent="0.25">
      <c r="A190" s="311" t="s">
        <v>357</v>
      </c>
    </row>
    <row r="191" spans="1:1" x14ac:dyDescent="0.25">
      <c r="A191" s="312" t="s">
        <v>358</v>
      </c>
    </row>
    <row r="192" spans="1:1" x14ac:dyDescent="0.25">
      <c r="A192" s="311" t="s">
        <v>359</v>
      </c>
    </row>
    <row r="193" spans="1:1" x14ac:dyDescent="0.25">
      <c r="A193" s="312" t="s">
        <v>360</v>
      </c>
    </row>
    <row r="194" spans="1:1" x14ac:dyDescent="0.25">
      <c r="A194" s="311" t="s">
        <v>361</v>
      </c>
    </row>
    <row r="195" spans="1:1" x14ac:dyDescent="0.25">
      <c r="A195" s="312" t="s">
        <v>362</v>
      </c>
    </row>
    <row r="196" spans="1:1" x14ac:dyDescent="0.25">
      <c r="A196" s="311" t="s">
        <v>363</v>
      </c>
    </row>
    <row r="197" spans="1:1" x14ac:dyDescent="0.25">
      <c r="A197" s="312" t="s">
        <v>364</v>
      </c>
    </row>
    <row r="198" spans="1:1" x14ac:dyDescent="0.25">
      <c r="A198" s="311" t="s">
        <v>365</v>
      </c>
    </row>
    <row r="199" spans="1:1" x14ac:dyDescent="0.25">
      <c r="A199" s="312" t="s">
        <v>366</v>
      </c>
    </row>
    <row r="200" spans="1:1" x14ac:dyDescent="0.25">
      <c r="A200" s="311" t="s">
        <v>367</v>
      </c>
    </row>
    <row r="201" spans="1:1" x14ac:dyDescent="0.25">
      <c r="A201" s="312" t="s">
        <v>368</v>
      </c>
    </row>
    <row r="202" spans="1:1" x14ac:dyDescent="0.25">
      <c r="A202" s="311" t="s">
        <v>369</v>
      </c>
    </row>
    <row r="203" spans="1:1" x14ac:dyDescent="0.25">
      <c r="A203" s="312" t="s">
        <v>370</v>
      </c>
    </row>
    <row r="204" spans="1:1" x14ac:dyDescent="0.25">
      <c r="A204" s="311" t="s">
        <v>371</v>
      </c>
    </row>
    <row r="205" spans="1:1" x14ac:dyDescent="0.25">
      <c r="A205" s="312" t="s">
        <v>372</v>
      </c>
    </row>
    <row r="206" spans="1:1" x14ac:dyDescent="0.25">
      <c r="A206" s="311" t="s">
        <v>373</v>
      </c>
    </row>
    <row r="207" spans="1:1" x14ac:dyDescent="0.25">
      <c r="A207" s="312" t="s">
        <v>374</v>
      </c>
    </row>
    <row r="208" spans="1:1" x14ac:dyDescent="0.25">
      <c r="A208" s="311" t="s">
        <v>375</v>
      </c>
    </row>
    <row r="209" spans="1:1" x14ac:dyDescent="0.25">
      <c r="A209" s="312" t="s">
        <v>376</v>
      </c>
    </row>
    <row r="210" spans="1:1" x14ac:dyDescent="0.25">
      <c r="A210" s="311" t="s">
        <v>377</v>
      </c>
    </row>
    <row r="211" spans="1:1" x14ac:dyDescent="0.25">
      <c r="A211" s="312" t="s">
        <v>378</v>
      </c>
    </row>
    <row r="212" spans="1:1" x14ac:dyDescent="0.25">
      <c r="A212" s="311" t="s">
        <v>379</v>
      </c>
    </row>
    <row r="213" spans="1:1" x14ac:dyDescent="0.25">
      <c r="A213" s="312" t="s">
        <v>380</v>
      </c>
    </row>
    <row r="214" spans="1:1" x14ac:dyDescent="0.25">
      <c r="A214" s="311" t="s">
        <v>381</v>
      </c>
    </row>
    <row r="215" spans="1:1" x14ac:dyDescent="0.25">
      <c r="A215" s="312" t="s">
        <v>382</v>
      </c>
    </row>
    <row r="216" spans="1:1" x14ac:dyDescent="0.25">
      <c r="A216" s="311" t="s">
        <v>383</v>
      </c>
    </row>
    <row r="217" spans="1:1" x14ac:dyDescent="0.25">
      <c r="A217" s="312" t="s">
        <v>384</v>
      </c>
    </row>
    <row r="218" spans="1:1" x14ac:dyDescent="0.25">
      <c r="A218" s="311" t="s">
        <v>385</v>
      </c>
    </row>
    <row r="219" spans="1:1" x14ac:dyDescent="0.25">
      <c r="A219" s="312" t="s">
        <v>386</v>
      </c>
    </row>
    <row r="220" spans="1:1" x14ac:dyDescent="0.25">
      <c r="A220" s="311" t="s">
        <v>387</v>
      </c>
    </row>
    <row r="221" spans="1:1" x14ac:dyDescent="0.25">
      <c r="A221" s="312" t="s">
        <v>388</v>
      </c>
    </row>
    <row r="222" spans="1:1" x14ac:dyDescent="0.25">
      <c r="A222" s="311" t="s">
        <v>389</v>
      </c>
    </row>
    <row r="223" spans="1:1" x14ac:dyDescent="0.25">
      <c r="A223" s="312" t="s">
        <v>390</v>
      </c>
    </row>
    <row r="224" spans="1:1" x14ac:dyDescent="0.25">
      <c r="A224" s="311" t="s">
        <v>391</v>
      </c>
    </row>
    <row r="225" spans="1:1" x14ac:dyDescent="0.25">
      <c r="A225" s="312" t="s">
        <v>392</v>
      </c>
    </row>
    <row r="226" spans="1:1" x14ac:dyDescent="0.25">
      <c r="A226" s="311" t="s">
        <v>393</v>
      </c>
    </row>
    <row r="227" spans="1:1" x14ac:dyDescent="0.25">
      <c r="A227" s="312" t="s">
        <v>394</v>
      </c>
    </row>
    <row r="228" spans="1:1" x14ac:dyDescent="0.25">
      <c r="A228" s="311" t="s">
        <v>395</v>
      </c>
    </row>
    <row r="229" spans="1:1" x14ac:dyDescent="0.25">
      <c r="A229" s="312" t="s">
        <v>396</v>
      </c>
    </row>
    <row r="230" spans="1:1" x14ac:dyDescent="0.25">
      <c r="A230" s="311" t="s">
        <v>397</v>
      </c>
    </row>
    <row r="231" spans="1:1" x14ac:dyDescent="0.25">
      <c r="A231" s="312" t="s">
        <v>398</v>
      </c>
    </row>
    <row r="232" spans="1:1" x14ac:dyDescent="0.25">
      <c r="A232" s="311" t="s">
        <v>399</v>
      </c>
    </row>
    <row r="233" spans="1:1" x14ac:dyDescent="0.25">
      <c r="A233" s="312" t="s">
        <v>400</v>
      </c>
    </row>
    <row r="234" spans="1:1" x14ac:dyDescent="0.25">
      <c r="A234" s="311" t="s">
        <v>401</v>
      </c>
    </row>
    <row r="235" spans="1:1" x14ac:dyDescent="0.25">
      <c r="A235" s="312" t="s">
        <v>402</v>
      </c>
    </row>
    <row r="236" spans="1:1" x14ac:dyDescent="0.25">
      <c r="A236" s="311" t="s">
        <v>403</v>
      </c>
    </row>
    <row r="237" spans="1:1" x14ac:dyDescent="0.25">
      <c r="A237" s="312" t="s">
        <v>404</v>
      </c>
    </row>
    <row r="238" spans="1:1" x14ac:dyDescent="0.25">
      <c r="A238" s="311" t="s">
        <v>405</v>
      </c>
    </row>
    <row r="239" spans="1:1" x14ac:dyDescent="0.25">
      <c r="A239" s="312" t="s">
        <v>406</v>
      </c>
    </row>
    <row r="240" spans="1:1" x14ac:dyDescent="0.25">
      <c r="A240" s="311" t="s">
        <v>407</v>
      </c>
    </row>
    <row r="241" spans="1:1" x14ac:dyDescent="0.25">
      <c r="A241" s="312" t="s">
        <v>408</v>
      </c>
    </row>
    <row r="242" spans="1:1" x14ac:dyDescent="0.25">
      <c r="A242" s="311" t="s">
        <v>409</v>
      </c>
    </row>
    <row r="243" spans="1:1" x14ac:dyDescent="0.25">
      <c r="A243" s="312" t="s">
        <v>410</v>
      </c>
    </row>
    <row r="244" spans="1:1" x14ac:dyDescent="0.25">
      <c r="A244" s="311" t="s">
        <v>411</v>
      </c>
    </row>
    <row r="245" spans="1:1" x14ac:dyDescent="0.25">
      <c r="A245" s="312" t="s">
        <v>412</v>
      </c>
    </row>
    <row r="246" spans="1:1" x14ac:dyDescent="0.25">
      <c r="A246" s="311" t="s">
        <v>413</v>
      </c>
    </row>
    <row r="247" spans="1:1" x14ac:dyDescent="0.25">
      <c r="A247" s="312" t="s">
        <v>414</v>
      </c>
    </row>
    <row r="248" spans="1:1" x14ac:dyDescent="0.25">
      <c r="A248" s="311" t="s">
        <v>415</v>
      </c>
    </row>
    <row r="249" spans="1:1" x14ac:dyDescent="0.25">
      <c r="A249" s="312" t="s">
        <v>416</v>
      </c>
    </row>
    <row r="250" spans="1:1" x14ac:dyDescent="0.25">
      <c r="A250" s="311" t="s">
        <v>417</v>
      </c>
    </row>
    <row r="251" spans="1:1" x14ac:dyDescent="0.25">
      <c r="A251" s="312" t="s">
        <v>418</v>
      </c>
    </row>
    <row r="252" spans="1:1" x14ac:dyDescent="0.25">
      <c r="A252" s="311" t="s">
        <v>419</v>
      </c>
    </row>
    <row r="253" spans="1:1" x14ac:dyDescent="0.25">
      <c r="A253" s="312" t="s">
        <v>420</v>
      </c>
    </row>
    <row r="254" spans="1:1" x14ac:dyDescent="0.25">
      <c r="A254" s="311" t="s">
        <v>421</v>
      </c>
    </row>
    <row r="255" spans="1:1" x14ac:dyDescent="0.25">
      <c r="A255" s="312" t="s">
        <v>422</v>
      </c>
    </row>
    <row r="256" spans="1:1" x14ac:dyDescent="0.25">
      <c r="A256" s="311" t="s">
        <v>423</v>
      </c>
    </row>
    <row r="257" spans="1:1" x14ac:dyDescent="0.25">
      <c r="A257" s="312" t="s">
        <v>424</v>
      </c>
    </row>
    <row r="258" spans="1:1" x14ac:dyDescent="0.25">
      <c r="A258" s="311" t="s">
        <v>425</v>
      </c>
    </row>
    <row r="259" spans="1:1" x14ac:dyDescent="0.25">
      <c r="A259" s="312" t="s">
        <v>426</v>
      </c>
    </row>
    <row r="260" spans="1:1" x14ac:dyDescent="0.25">
      <c r="A260" s="311" t="s">
        <v>427</v>
      </c>
    </row>
    <row r="261" spans="1:1" x14ac:dyDescent="0.25">
      <c r="A261" s="312" t="s">
        <v>428</v>
      </c>
    </row>
    <row r="262" spans="1:1" x14ac:dyDescent="0.25">
      <c r="A262" s="311" t="s">
        <v>429</v>
      </c>
    </row>
    <row r="263" spans="1:1" x14ac:dyDescent="0.25">
      <c r="A263" s="312" t="s">
        <v>430</v>
      </c>
    </row>
    <row r="264" spans="1:1" x14ac:dyDescent="0.25">
      <c r="A264" s="311" t="s">
        <v>431</v>
      </c>
    </row>
    <row r="265" spans="1:1" x14ac:dyDescent="0.25">
      <c r="A265" s="312" t="s">
        <v>432</v>
      </c>
    </row>
    <row r="266" spans="1:1" x14ac:dyDescent="0.25">
      <c r="A266" s="311" t="s">
        <v>433</v>
      </c>
    </row>
    <row r="267" spans="1:1" x14ac:dyDescent="0.25">
      <c r="A267" s="312" t="s">
        <v>434</v>
      </c>
    </row>
    <row r="268" spans="1:1" x14ac:dyDescent="0.25">
      <c r="A268" s="311" t="s">
        <v>435</v>
      </c>
    </row>
    <row r="269" spans="1:1" x14ac:dyDescent="0.25">
      <c r="A269" s="312" t="s">
        <v>436</v>
      </c>
    </row>
    <row r="270" spans="1:1" x14ac:dyDescent="0.25">
      <c r="A270" s="311" t="s">
        <v>437</v>
      </c>
    </row>
    <row r="271" spans="1:1" x14ac:dyDescent="0.25">
      <c r="A271" s="312" t="s">
        <v>438</v>
      </c>
    </row>
    <row r="272" spans="1:1" x14ac:dyDescent="0.25">
      <c r="A272" s="311" t="s">
        <v>439</v>
      </c>
    </row>
    <row r="273" spans="1:1" x14ac:dyDescent="0.25">
      <c r="A273" s="312" t="s">
        <v>440</v>
      </c>
    </row>
    <row r="274" spans="1:1" x14ac:dyDescent="0.25">
      <c r="A274" s="311" t="s">
        <v>441</v>
      </c>
    </row>
    <row r="275" spans="1:1" x14ac:dyDescent="0.25">
      <c r="A275" s="312" t="s">
        <v>442</v>
      </c>
    </row>
    <row r="276" spans="1:1" x14ac:dyDescent="0.25">
      <c r="A276" s="311" t="s">
        <v>443</v>
      </c>
    </row>
    <row r="277" spans="1:1" x14ac:dyDescent="0.25">
      <c r="A277" s="312" t="s">
        <v>444</v>
      </c>
    </row>
    <row r="278" spans="1:1" x14ac:dyDescent="0.25">
      <c r="A278" s="311" t="s">
        <v>445</v>
      </c>
    </row>
    <row r="279" spans="1:1" x14ac:dyDescent="0.25">
      <c r="A279" s="312" t="s">
        <v>446</v>
      </c>
    </row>
    <row r="280" spans="1:1" x14ac:dyDescent="0.25">
      <c r="A280" s="311" t="s">
        <v>447</v>
      </c>
    </row>
    <row r="281" spans="1:1" x14ac:dyDescent="0.25">
      <c r="A281" s="312" t="s">
        <v>448</v>
      </c>
    </row>
    <row r="282" spans="1:1" x14ac:dyDescent="0.25">
      <c r="A282" s="311" t="s">
        <v>449</v>
      </c>
    </row>
    <row r="283" spans="1:1" x14ac:dyDescent="0.25">
      <c r="A283" s="312" t="s">
        <v>450</v>
      </c>
    </row>
    <row r="284" spans="1:1" x14ac:dyDescent="0.25">
      <c r="A284" s="311" t="s">
        <v>451</v>
      </c>
    </row>
    <row r="285" spans="1:1" x14ac:dyDescent="0.25">
      <c r="A285" s="312" t="s">
        <v>452</v>
      </c>
    </row>
    <row r="286" spans="1:1" x14ac:dyDescent="0.25">
      <c r="A286" s="311" t="s">
        <v>453</v>
      </c>
    </row>
    <row r="287" spans="1:1" x14ac:dyDescent="0.25">
      <c r="A287" s="312" t="s">
        <v>454</v>
      </c>
    </row>
    <row r="288" spans="1:1" ht="15.75" thickBot="1" x14ac:dyDescent="0.3">
      <c r="A288" s="313" t="s">
        <v>455</v>
      </c>
    </row>
    <row r="289" spans="1:1" x14ac:dyDescent="0.25">
      <c r="A289" s="314" t="s">
        <v>457</v>
      </c>
    </row>
  </sheetData>
  <sheetProtection algorithmName="SHA-512" hashValue="qmPD7dASxVzbMCZpf7SUdcSX4dO3M3pZ0gMn2xNFgokWqyPF4rqiw0b0TW6R7Ns3wbFWtY99BCSZaawLfR1nkg==" saltValue="YMHhuVdTmiXI5/aFT5kdvg==" spinCount="100000" sheet="1" objects="1" scenarios="1"/>
  <dataValidations count="1">
    <dataValidation type="custom" allowBlank="1" showInputMessage="1" showErrorMessage="1" sqref="A1:XFD1048576" xr:uid="{00000000-0002-0000-0700-000000000000}">
      <formula1>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1:D4"/>
  <sheetViews>
    <sheetView workbookViewId="0">
      <selection activeCell="E5" sqref="E5"/>
    </sheetView>
  </sheetViews>
  <sheetFormatPr baseColWidth="10" defaultRowHeight="15" x14ac:dyDescent="0.25"/>
  <cols>
    <col min="1" max="1" width="11.85546875" bestFit="1" customWidth="1"/>
    <col min="4" max="4" width="11.85546875" bestFit="1" customWidth="1"/>
  </cols>
  <sheetData>
    <row r="1" spans="1:4" x14ac:dyDescent="0.25">
      <c r="A1">
        <v>2018</v>
      </c>
      <c r="B1">
        <f>DEF22V18</f>
        <v>1.2208530969476601</v>
      </c>
      <c r="D1">
        <f>IFERROR(VLOOKUP(VI.Indicadores!$B$4,Deflactores!A1:B4,2,FALSE),1)</f>
        <v>1.2208530969476601</v>
      </c>
    </row>
    <row r="2" spans="1:4" x14ac:dyDescent="0.25">
      <c r="A2">
        <v>2019</v>
      </c>
      <c r="B2">
        <f>DEF22V19</f>
        <v>1.1725013929483501</v>
      </c>
    </row>
    <row r="3" spans="1:4" x14ac:dyDescent="0.25">
      <c r="A3">
        <v>2020</v>
      </c>
      <c r="B3">
        <f>DEF22V20</f>
        <v>1.1255947734754601</v>
      </c>
    </row>
    <row r="4" spans="1:4" x14ac:dyDescent="0.25">
      <c r="A4">
        <v>2021</v>
      </c>
      <c r="B4">
        <f>DEF22V21</f>
        <v>1.07032230578337</v>
      </c>
    </row>
  </sheetData>
  <sheetProtection algorithmName="SHA-512" hashValue="IO2HQez3HRQ1E8JHmsvLiuR3rxu2c6s6EDXdrXkP9JkspYyswBVxuHww31sbih+eEfS+T02ERcT/38lVqT+3JA==" saltValue="x2+htYoZRly9ATvyOkgolA==" spinCount="100000" sheet="1" objects="1" scenarios="1"/>
  <dataValidations count="1">
    <dataValidation type="custom" allowBlank="1" showInputMessage="1" showErrorMessage="1" sqref="A1:XFD1048576" xr:uid="{00000000-0002-0000-0800-000000000000}">
      <formula1>A1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I.Clasificación económica</vt:lpstr>
      <vt:lpstr>II.Concepto de gasto</vt:lpstr>
      <vt:lpstr>III.RH_Plazas de estructura</vt:lpstr>
      <vt:lpstr>III.RH_Costo de estructura</vt:lpstr>
      <vt:lpstr>IV.Contrataciones</vt:lpstr>
      <vt:lpstr>V.Comisiones y viáticos</vt:lpstr>
      <vt:lpstr>VI.Indicadores</vt:lpstr>
      <vt:lpstr>'I.Clasificación económica'!Área_de_impresión</vt:lpstr>
      <vt:lpstr>'II.Concepto de gasto'!Área_de_impresión</vt:lpstr>
      <vt:lpstr>'III.RH_Costo de estructura'!Área_de_impresión</vt:lpstr>
      <vt:lpstr>IV.Contrataciones!Área_de_impresión</vt:lpstr>
      <vt:lpstr>'V.Comisiones y viáticos'!Área_de_impresión</vt:lpstr>
      <vt:lpstr>VI.Indicadores!Área_de_impresión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Sergio I. Almanza Vazquez</cp:lastModifiedBy>
  <cp:lastPrinted>2023-05-04T18:32:13Z</cp:lastPrinted>
  <dcterms:created xsi:type="dcterms:W3CDTF">2023-03-10T22:49:02Z</dcterms:created>
  <dcterms:modified xsi:type="dcterms:W3CDTF">2023-05-10T18:43:05Z</dcterms:modified>
</cp:coreProperties>
</file>